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96" firstSheet="5" activeTab="5"/>
  </bookViews>
  <sheets>
    <sheet name="Cash Book" sheetId="1" state="hidden" r:id="rId1"/>
    <sheet name="Ledger Paze No." sheetId="2" state="hidden" r:id="rId2"/>
    <sheet name="RADP Working-20-21" sheetId="3" state="hidden" r:id="rId3"/>
    <sheet name="RADP Working-19-20" sheetId="4" state="hidden" r:id="rId4"/>
    <sheet name="অব্যয়িত তহবিলের হিসাব" sheetId="5" state="hidden" r:id="rId5"/>
    <sheet name="Cash Account" sheetId="6" r:id="rId6"/>
    <sheet name="প্রাপ্ত ফান্ড বাজেট ভেরিয়েন্স" sheetId="7" r:id="rId7"/>
    <sheet name="Bank Recon" sheetId="8" r:id="rId8"/>
    <sheet name="তাতক্ষনিক প্রতিবেদন" sheetId="9" state="hidden" r:id="rId9"/>
    <sheet name="প্রাপ্ত বাজেট ভেরিয়েন্স" sheetId="10" state="hidden" r:id="rId10"/>
    <sheet name="ফান্ড ব্যবস্থাপনা" sheetId="11" state="hidden" r:id="rId11"/>
    <sheet name="Parcentage Report" sheetId="12" state="hidden" r:id="rId12"/>
    <sheet name="বাজেট ভেরিয়েন্স" sheetId="13" state="hidden" r:id="rId13"/>
    <sheet name="ডিটেইল লিস্ট" sheetId="14" r:id="rId14"/>
  </sheets>
  <externalReferences>
    <externalReference r:id="rId17"/>
    <externalReference r:id="rId18"/>
  </externalReferences>
  <definedNames>
    <definedName name="_xlnm.Print_Titles" localSheetId="0">'Cash Book'!$6:$8</definedName>
    <definedName name="_xlnm.Print_Titles" localSheetId="11">'Parcentage Report'!$6:$8</definedName>
    <definedName name="_xlnm.Print_Titles" localSheetId="3">'RADP Working-19-20'!$6:$7</definedName>
    <definedName name="_xlnm.Print_Titles" localSheetId="2">'RADP Working-20-21'!$6:$7</definedName>
    <definedName name="_xlnm.Print_Titles" localSheetId="8">'তাতক্ষনিক প্রতিবেদন'!$7:$8</definedName>
  </definedNames>
  <calcPr fullCalcOnLoad="1"/>
</workbook>
</file>

<file path=xl/sharedStrings.xml><?xml version="1.0" encoding="utf-8"?>
<sst xmlns="http://schemas.openxmlformats.org/spreadsheetml/2006/main" count="1192" uniqueCount="364">
  <si>
    <t>বাংলাদেশ পল্লী উন্নয়ন বোর্ড</t>
  </si>
  <si>
    <t>“পল্লী ভবন”</t>
  </si>
  <si>
    <t>৫, কাওরাণ বাজার, সপ্তম তলা, ঢাকা-১২১৫।</t>
  </si>
  <si>
    <t xml:space="preserve">দারিদ্র্য বিমোচনের লক্ষে পুষ্টি সমৃদ্ধ উচ্চ মূল্যের অপ্রধান শস্য উৎপাদন ও বাজারজাতকরণ কর্মসূচী শীর্ষক প্রকল্প।
দারিদ্র্য বিমোচনের লক্ষে পুষ্টি সমৃদ্ধ উচ্চ মূল্যের অপ্রধান শস্য উৎপাদন ও বাজারজাতকরণ কর্মসূচী শীর্ষক প্রকল্প।
</t>
  </si>
  <si>
    <t>তারিখ</t>
  </si>
  <si>
    <t>মোট=</t>
  </si>
  <si>
    <t>১৭-০৯-২০১৯</t>
  </si>
  <si>
    <t>২৩-০৯-২০১৯</t>
  </si>
  <si>
    <t>২৪-০৯-২০১৯</t>
  </si>
  <si>
    <t>বিবরণ</t>
  </si>
  <si>
    <t>ব্যয়ের কোড নম্বর</t>
  </si>
  <si>
    <t>হস্তান্তর</t>
  </si>
  <si>
    <t>মোট হস্তান্তর</t>
  </si>
  <si>
    <t>ব্যাংক</t>
  </si>
  <si>
    <t>মোট ব্যাংক</t>
  </si>
  <si>
    <t>জমা</t>
  </si>
  <si>
    <t>খরচ</t>
  </si>
  <si>
    <t>আগত তহবিল</t>
  </si>
  <si>
    <t>ধার হিসাব</t>
  </si>
  <si>
    <t>বিআরডিবি সদর দপ্তর হতে ধার গ্রহণ</t>
  </si>
  <si>
    <t>গত রোজের মজুদ তহবিল</t>
  </si>
  <si>
    <t>সর্বমোট</t>
  </si>
  <si>
    <t>হিসাবান্তে রোজের মজুদ তহবিল</t>
  </si>
  <si>
    <t>১৯-০৯-২০১৯</t>
  </si>
  <si>
    <t>নুর এন্টারপ্রাইজ</t>
  </si>
  <si>
    <t>চেক নম্বর-৫৪১৬৩৬১, তাং১৭-০৯-১৯</t>
  </si>
  <si>
    <t>ষ্টেশনারী, ষ্ট্যাম্প ও সিল ব্যয়</t>
  </si>
  <si>
    <t>ইন্টারনেট/ফ্যাক্স/টেলেক্স বয়</t>
  </si>
  <si>
    <t>লিংক পার্ক বিডি ডট</t>
  </si>
  <si>
    <t>ভ্যাট আদায়</t>
  </si>
  <si>
    <t>উৎসে কর আদায়</t>
  </si>
  <si>
    <t>১৮-০৯-২০১৯</t>
  </si>
  <si>
    <t>মুদ্রণ ও বাধাই</t>
  </si>
  <si>
    <t>ভাউচার নম্বর</t>
  </si>
  <si>
    <t>রুপান্তর এডভারটাইজিং</t>
  </si>
  <si>
    <t>ক্যাশ বহি</t>
  </si>
  <si>
    <t>২৬-০৯-২০১৯</t>
  </si>
  <si>
    <t>অগ্রিম প্রদান ব্যয়</t>
  </si>
  <si>
    <t>মোঃ মেহেদী হাসান (হিসাবরক্ষণ কর্ম:)</t>
  </si>
  <si>
    <t>জেলা ও উপজেলায় আধা সরকারী পত্র</t>
  </si>
  <si>
    <t>প্রেরণের ব্যয় নির্বাহের জন্য।</t>
  </si>
  <si>
    <t>মূল বেতন (অফিসার)</t>
  </si>
  <si>
    <t>মোঃ তাফজেল হোসেন (পিডি)</t>
  </si>
  <si>
    <t>আরিফুল হক (ডিপিডি)</t>
  </si>
  <si>
    <t>মোঃ হেলাল উদ্দিন (এডি)</t>
  </si>
  <si>
    <t>মোঃ মেহেদী হাসান (এও)</t>
  </si>
  <si>
    <t>সেপ্টেম্বর,১৯ মাসের বেতন ভাতা প্রদান</t>
  </si>
  <si>
    <t>জিপিএফ আদায়</t>
  </si>
  <si>
    <t>জিপিএফ ঋণ আদায়</t>
  </si>
  <si>
    <t>সাকুল্য বেতন (সরকারি কর্ম:)</t>
  </si>
  <si>
    <t>জয়া</t>
  </si>
  <si>
    <t>আছমা</t>
  </si>
  <si>
    <t>গোষ্ঠী বীমা আদায়</t>
  </si>
  <si>
    <t>আরিফুল হক (ডিপিডি) ২৮৯৮</t>
  </si>
  <si>
    <t>মোঃ হেলাল উদ্দিন (এডি) ২৭৪৫</t>
  </si>
  <si>
    <t>মোঃ মেহেদী হাসান (এও) ৪০৭৫</t>
  </si>
  <si>
    <t>পরিবার কল্যাণ তহবিল আদায়</t>
  </si>
  <si>
    <t>আরিফুল হক (ডিপিডি) ২৪৯৮</t>
  </si>
  <si>
    <t>মোঃ হেলাল উদ্দিন (এডি) ৩০৮২</t>
  </si>
  <si>
    <t>মোঃ মেহেদী হাসান (এও) ২৭০৫</t>
  </si>
  <si>
    <t>পরিবার নিরা: তহবিল আদায়</t>
  </si>
  <si>
    <t>আরিফুল হক (ডিপিডি) ৩৮৫৩</t>
  </si>
  <si>
    <t>মোঃ হেলাল উদ্দিন (এডি) ৪৪৩৩</t>
  </si>
  <si>
    <t>মোঃ মেহেদী হাসান (এও) ৪০৬২</t>
  </si>
  <si>
    <t>মোঃ তাফজেল হোসেন (পিডি) ২৯১৯</t>
  </si>
  <si>
    <t>আরিফুল হক (ডিপিডি) ৩০৮৪</t>
  </si>
  <si>
    <t>মোঃ হেলাল উদ্দিন (এডি)০৩৫৮৩</t>
  </si>
  <si>
    <t>মোঃ মেহেদী হাসান (এও) ০৩৩০৯</t>
  </si>
  <si>
    <t>আয়কর আদায়</t>
  </si>
  <si>
    <t>মোঃ তাফজেল হোসেন (পিডি) ২৪৩৪</t>
  </si>
  <si>
    <t xml:space="preserve">অগ্রিম আদায় </t>
  </si>
  <si>
    <t>মোঃ মেহেদী হাসান এর নিকট হতে</t>
  </si>
  <si>
    <t>ডাক ব্যয়</t>
  </si>
  <si>
    <t>মোঃ মেহেদী হাসান এর জমাকৃত বিল</t>
  </si>
  <si>
    <t>ভাউচারের মাধ্যমে সমন্বয় করা হলো।</t>
  </si>
  <si>
    <t>অন্যান্য ভবন ও স্থাপনা ব্যয়</t>
  </si>
  <si>
    <t>সুজন সরকার ও তার দল</t>
  </si>
  <si>
    <t>বরিশাল বেডিং ষ্টোর(বিএমএম হাসান)</t>
  </si>
  <si>
    <t>বদলী ভ্রমণ ব্যয়</t>
  </si>
  <si>
    <t>কোড নম্বর</t>
  </si>
  <si>
    <t>আয়</t>
  </si>
  <si>
    <t>খাতের নাম</t>
  </si>
  <si>
    <t>৩. আবর্তক ব্যয়:</t>
  </si>
  <si>
    <t>কর্মচারীদের প্রতিদান</t>
  </si>
  <si>
    <t>নগদ মঞ্জুরী ও বেতন</t>
  </si>
  <si>
    <t>মূল বেতন অফিসার</t>
  </si>
  <si>
    <t>সম্মানী ভাতা</t>
  </si>
  <si>
    <t>পরিস্কার পরিচ্ছন্নতা সামগ্রী</t>
  </si>
  <si>
    <t>আপ্যায়ন ব্যয়</t>
  </si>
  <si>
    <t>যানবাহন ব্যবহার (চুক্তি ভিত্তিক)</t>
  </si>
  <si>
    <t>সাকুল্য বেতন (সরকারি কর্মচারী ব্যতিত)</t>
  </si>
  <si>
    <t>সেমিনার/কনফারেন্স ব্যয়</t>
  </si>
  <si>
    <t>বিদ্যুৎ</t>
  </si>
  <si>
    <t>ইন্টারনেট/ফ্যাক্স/টেলেক্স</t>
  </si>
  <si>
    <t>ডাক</t>
  </si>
  <si>
    <t>টেলিফোন</t>
  </si>
  <si>
    <t>প্রচার ও বিজ্ঞাপন</t>
  </si>
  <si>
    <t>অডিও,ভিডিও/চলচিত্র নির্মাণ</t>
  </si>
  <si>
    <t>বইপত্র ও সাময়িকী</t>
  </si>
  <si>
    <t>নিবন্ধন ফি</t>
  </si>
  <si>
    <t>ব্যাংক চার্জ</t>
  </si>
  <si>
    <t>প্রশিক্ষণ ব্যয়</t>
  </si>
  <si>
    <t>পেট্রোল ও লুব্রিকেন্ট (মোটর সাইকেলের জন্য)</t>
  </si>
  <si>
    <t>গ্যাস ও জ্বালানী</t>
  </si>
  <si>
    <t>ভ্রমণ ব্যয়</t>
  </si>
  <si>
    <t>বদলী ব্যয়</t>
  </si>
  <si>
    <t>বীজ ও চারা</t>
  </si>
  <si>
    <t>কম্পিউটার সামগ্রী</t>
  </si>
  <si>
    <t>স্ট্যাম্প ও সিল</t>
  </si>
  <si>
    <t>পোষাক</t>
  </si>
  <si>
    <t>জড়িপ</t>
  </si>
  <si>
    <t>অনুষ্ঠান উৎসবাদী</t>
  </si>
  <si>
    <t>মোটরযান</t>
  </si>
  <si>
    <t>অন্যান্য ভবন ও স্থাপনা</t>
  </si>
  <si>
    <t>(খ)</t>
  </si>
  <si>
    <t>মূলধন ব্যয়ঃ</t>
  </si>
  <si>
    <t>কম্পিউটার ও আনুষাঙ্গিক</t>
  </si>
  <si>
    <t>টেলিযোগাযোগ সরঞ্জামাদি</t>
  </si>
  <si>
    <t>বৈদ্যুতিক সরঞ্জামাদি</t>
  </si>
  <si>
    <t>অফিস সরঞ্জাম</t>
  </si>
  <si>
    <t>শিক্ষা ও শিক্ষা উপকরণ</t>
  </si>
  <si>
    <t>আসবাবপত্র</t>
  </si>
  <si>
    <t>অন্যান্য যন্ত্রপাতি ও  সরঞ্জামাদি</t>
  </si>
  <si>
    <t>আয়ের পরিমান</t>
  </si>
  <si>
    <t>ধার গ্রহণ</t>
  </si>
  <si>
    <t>ধার পরিশোধ</t>
  </si>
  <si>
    <t>তহবিল প্রাপ্তী:</t>
  </si>
  <si>
    <t>আবর্তক (রাজস্ব) আয়</t>
  </si>
  <si>
    <t>মূলধনী আয়</t>
  </si>
  <si>
    <t>অফিসের দৈনন্দিন খরচ নির্বাহের জন্য</t>
  </si>
  <si>
    <t>৫, কাওরাণ বাজার, ঢাকা-১২১৫।</t>
  </si>
  <si>
    <t>“পল্লী ভবন” (সপ্তম তলা)</t>
  </si>
  <si>
    <t>ইন্টারনেট ব্যয়</t>
  </si>
  <si>
    <t>লিংক পার্ক বিডি.</t>
  </si>
  <si>
    <t>ষ্টেশনারী, স্ট্যাম্প ও সীল ব্যয়</t>
  </si>
  <si>
    <t>নূর এন্টারপ্রাইজ</t>
  </si>
  <si>
    <t>১৩-১০-২০১৯</t>
  </si>
  <si>
    <t>১৪-১০-১৯</t>
  </si>
  <si>
    <t>১৫-১০-১৯</t>
  </si>
  <si>
    <t>মোহাম্মদ হাবিবুল্লাহ (সহঃ পরিচালক)</t>
  </si>
  <si>
    <t>সেমিনার ব্যয় নির্বাহের জন্য।</t>
  </si>
  <si>
    <t>১৬-১০-১৯</t>
  </si>
  <si>
    <t>মোঃ হেলাল উদ্দিন (সহঃ পরিচালক)</t>
  </si>
  <si>
    <t>পিআইসি ব্যয় নির্বাহের জন্য।</t>
  </si>
  <si>
    <t>২০-১০-১৯</t>
  </si>
  <si>
    <t>অগ্রিম আদায়</t>
  </si>
  <si>
    <t>সেমিনার ব্যয়</t>
  </si>
  <si>
    <t>এর অগ্রিম সমন্বয়।</t>
  </si>
  <si>
    <t>পিআইসি সভার ব্যয়</t>
  </si>
  <si>
    <t>মহাপরিচালক, বিআরডিবি।</t>
  </si>
  <si>
    <t>২৪-১০-১৯</t>
  </si>
  <si>
    <t>তহবিল স্থানান্তর ব্যয়</t>
  </si>
  <si>
    <t>সম্মানী ভাতা ব্যয়</t>
  </si>
  <si>
    <t>পেট্রোল ও লুব্রিকেন্ট</t>
  </si>
  <si>
    <t>ভ্রমন ব্যয়</t>
  </si>
  <si>
    <t>কম্পিটার সামগ্রী</t>
  </si>
  <si>
    <t>স্ট্যাম্প ও সীল</t>
  </si>
  <si>
    <t>৩১-১০-১৯</t>
  </si>
  <si>
    <t>মোহাম্মদ হাবিবুল্লাহ (এডি)</t>
  </si>
  <si>
    <t>বাড়ি ভাড়া আদায়</t>
  </si>
  <si>
    <t>গ্যাস বিল আদায়</t>
  </si>
  <si>
    <t>পানি বিল আদায়</t>
  </si>
  <si>
    <t>অক্টোবর,১৯ মাসের বেতন ভাতা প্রদান</t>
  </si>
  <si>
    <t>সাকেশ দাস</t>
  </si>
  <si>
    <t>চেক উত্তোলন বাবদ চার্জ</t>
  </si>
  <si>
    <t>চেক কালেকশন বাবদ চার্জ</t>
  </si>
  <si>
    <t>উপমোট আবর্তক (রাজস্ব) ব্যয়ঃ</t>
  </si>
  <si>
    <t>উপমোট মূলধন ব্যয়ঃ</t>
  </si>
  <si>
    <t>মোটঃ (আবর্তক+রাজস্ব+মূলধন ব্যয়)</t>
  </si>
  <si>
    <t>উপমোট=</t>
  </si>
  <si>
    <t xml:space="preserve">ভ্যাট আদায় </t>
  </si>
  <si>
    <t xml:space="preserve">উৎসে কর আদায় </t>
  </si>
  <si>
    <t>ভ্যাট প্রদান</t>
  </si>
  <si>
    <t>উৎসে কর প্রদান</t>
  </si>
  <si>
    <t>অগ্রিম প্রদান</t>
  </si>
  <si>
    <t>উপমোট কর্মচারীদের প্রতিদান (বেতন-ভাতা ও সম্মানী)</t>
  </si>
  <si>
    <t>উপমোট পন্য ও সেবার ব্যবহার</t>
  </si>
  <si>
    <t>উপমোট অআর্থিক সম্পদ (সম্পদ সংগ্রহ)</t>
  </si>
  <si>
    <t>প্রকল্প মূলধন ব্যয় (ঋণ তহবিল)</t>
  </si>
  <si>
    <t>বার্ষিক বরাদ্দের পরিমান</t>
  </si>
  <si>
    <t>অবশিষ্ট বরাদ্দের পরিমান</t>
  </si>
  <si>
    <t>ব্যয়ের পরিমান</t>
  </si>
  <si>
    <t>ব্যাংক সুদ প্রাপ্তী</t>
  </si>
  <si>
    <t>বাজেট ভেরিয়েন্স হিসাব (১৭-০৯-২০১৯ হতে ০১-০৬-২০২০ খ্রিঃ তারিখ পর্যন্ত)</t>
  </si>
  <si>
    <t>প্রাপ্ত বরাদ্দের পরিমান</t>
  </si>
  <si>
    <t>বার্ষিক বরাদ্দ অনুসারে</t>
  </si>
  <si>
    <t>প্রাপ্ত বরাদ্দ অনুসারে</t>
  </si>
  <si>
    <t>অগ্রগতির হার</t>
  </si>
  <si>
    <t>প্রথম, দ্বিতীয়, তৃতীয় ও চতুর্থ কিস্তি</t>
  </si>
  <si>
    <t>অব্যয়িত তহবিলের অর্থ উৎসে ফেরত</t>
  </si>
  <si>
    <t>অব্যয়িত তহবিলের অর্থ আদায়</t>
  </si>
  <si>
    <t>সংশোধিত বাজেট ভেরিয়েন্স হিসাব (১৭-০৯-২০১৯ হতে ৩০-০৬-২০২০ খ্রিঃ তারিখ পর্যন্ত)</t>
  </si>
  <si>
    <t>হিসাবরক্ষণ কর্মকর্তা</t>
  </si>
  <si>
    <t>প্রকল্প পরিচালক</t>
  </si>
  <si>
    <t>‘‘দারিদ্র্য বিমোচনের লক্ষ্যে পুষ্টি সমৃদ্ধ উচ্চ মূল্যের অপ্রধান শস্য উৎপাদন ও বাজারজাতকরণ কর্মসূচী’’</t>
  </si>
  <si>
    <t>পল্লী ভবন (সপ্তম তলা)</t>
  </si>
  <si>
    <t>৫, কাওরান বাজার, ঢাকা-১২১৫।</t>
  </si>
  <si>
    <t>Web: www.brdb.gov.bd</t>
  </si>
  <si>
    <t>(টাকার অংকসমূহ হাজার টাকায়)</t>
  </si>
  <si>
    <t>‡KvW b¤^i</t>
  </si>
  <si>
    <t>weeiY Abyhvqx A‡½i bvg</t>
  </si>
  <si>
    <t xml:space="preserve"> ms‡kvwaZ cÖv°wjZ ev‡RU (wRIwe)</t>
  </si>
  <si>
    <t>cÖKí mvnvh¨</t>
  </si>
  <si>
    <t>me©‡gvU</t>
  </si>
  <si>
    <t>cÖ_g wKw¯Í</t>
  </si>
  <si>
    <t>wØZxq wKw¯Í</t>
  </si>
  <si>
    <t>Z…Zxq wKw¯Í</t>
  </si>
  <si>
    <t>PZz_© wKw¯Í</t>
  </si>
  <si>
    <t>(K) ivR¯^ e¨q:</t>
  </si>
  <si>
    <t xml:space="preserve"> </t>
  </si>
  <si>
    <t xml:space="preserve">                                                                                                    </t>
  </si>
  <si>
    <t>2019-2020 A_© eQ‡i cÖK‡íi ev‡RU e¨e¯’vcbv wnmve</t>
  </si>
  <si>
    <t>বার্ষিক  আরএডিপি বরাদ্দের পরিমান</t>
  </si>
  <si>
    <t>বার্ষিক  এডিপি বরাদ্দের পরিমান</t>
  </si>
  <si>
    <r>
      <t>হায়ারিং চার্জ</t>
    </r>
    <r>
      <rPr>
        <sz val="10"/>
        <color indexed="8"/>
        <rFont val="NikoshBAN"/>
        <family val="0"/>
      </rPr>
      <t xml:space="preserve"> (যানবাহন ও জনবল চুক্তি ভিত্তিক)</t>
    </r>
  </si>
  <si>
    <r>
      <t xml:space="preserve">সাকুল্য বেতন </t>
    </r>
    <r>
      <rPr>
        <sz val="10"/>
        <color indexed="8"/>
        <rFont val="NikoshBAN"/>
        <family val="0"/>
      </rPr>
      <t>(সরকারি কর্মচারী ব্যতিত)</t>
    </r>
  </si>
  <si>
    <r>
      <t>পেট্রোল ও লুব্রিকেন্ট</t>
    </r>
    <r>
      <rPr>
        <sz val="10"/>
        <color indexed="8"/>
        <rFont val="NikoshBAN"/>
        <family val="0"/>
      </rPr>
      <t xml:space="preserve"> (মোটর সাইকেলের জন্য)</t>
    </r>
  </si>
  <si>
    <t>“পল্লী ভবন” (7ম তলা)</t>
  </si>
  <si>
    <t>লেঃ পৃষ্ঠা নং</t>
  </si>
  <si>
    <t>প্রকল্প মূলধন ব্যয়</t>
  </si>
  <si>
    <t>কম্পিউটার ও অফিস সরঞ্জাম</t>
  </si>
  <si>
    <t>সম্মানী ভাতার আয়কর আদায়</t>
  </si>
  <si>
    <t>সম্মানী ভাতার আয়কর প্রদান</t>
  </si>
  <si>
    <t>আউটসোর্সিং জনবলের সেবামূল্য ব্যয়</t>
  </si>
  <si>
    <t>হায়ারিং চার্জ (যানবাহন চুক্তি ভিত্তিক)</t>
  </si>
  <si>
    <r>
      <t>অনিয়মিত শ্রমিক/সাকুল্য বেতন</t>
    </r>
    <r>
      <rPr>
        <sz val="9"/>
        <color indexed="8"/>
        <rFont val="NikoshBAN"/>
        <family val="0"/>
      </rPr>
      <t xml:space="preserve"> (সরকারি কর্মচারী ব্যতিত)</t>
    </r>
  </si>
  <si>
    <r>
      <t>প্রদর্শণী খামার</t>
    </r>
    <r>
      <rPr>
        <sz val="10"/>
        <color indexed="8"/>
        <rFont val="NikoshBAN"/>
        <family val="0"/>
      </rPr>
      <t xml:space="preserve"> (অপ্রধান শস্য-3840,ভার্মি কম্পোষ্ট-3840)</t>
    </r>
  </si>
  <si>
    <t>স্টেশনারী, সীল ও স্ট্যাম্প</t>
  </si>
  <si>
    <t>ইউনিফর্ম/পোষাক</t>
  </si>
  <si>
    <t>গবেষনা ব্যয়</t>
  </si>
  <si>
    <t>মোটর যানবাহন</t>
  </si>
  <si>
    <t>সার্ভে/জরিপ</t>
  </si>
  <si>
    <t>ব্যয়</t>
  </si>
  <si>
    <t>সংশোধিত বাজেট ভেরিয়েন্স হিসাব (0১-০7-২০20 হতে 29-1০-২০২০ খ্রিঃ তারিখ পর্যন্ত)</t>
  </si>
  <si>
    <t>টাকার অংক লক্ষ টাকায়</t>
  </si>
  <si>
    <t>1ম কিস্তির ব্যয়</t>
  </si>
  <si>
    <t>2য় কিস্তির ব্যয়</t>
  </si>
  <si>
    <t>1ম ও 2য় কিস্তিতে অর্থ প্রাপ্তি</t>
  </si>
  <si>
    <t>1ম কিস্তিতে অর্থ প্রাপ্তি</t>
  </si>
  <si>
    <t>2য় কিস্তিতে অর্থ প্রাপ্তি</t>
  </si>
  <si>
    <t>1ম ও 2য় কিস্তির ব্যয়</t>
  </si>
  <si>
    <t>বার্ষিক বরাদ্দ</t>
  </si>
  <si>
    <r>
      <t>প্রদর্শণী খামার</t>
    </r>
    <r>
      <rPr>
        <sz val="9"/>
        <color indexed="8"/>
        <rFont val="NikoshBAN"/>
        <family val="0"/>
      </rPr>
      <t xml:space="preserve"> (অপ্রধান শস্য-3840,ভার্মি কম্পোষ্ট-3840)</t>
    </r>
  </si>
  <si>
    <t>সংশোধিত বাজেট ভেরিয়েন্স হিসাব (0১-০7-২০20 হতে 30-12-২০২০ খ্রিঃ তারিখ পর্যন্ত)</t>
  </si>
  <si>
    <t>অনিয়মিত শ্রমিক/সাকুল্য বেতন (সরকারি কর্মচারী ব্যতিত)</t>
  </si>
  <si>
    <t>প্রদর্শণী খামার (অপ্রধান শস্য-3840,ভার্মি কম্পোষ্ট-3840)</t>
  </si>
  <si>
    <t>অব্যয়িত তহবিলের হিসাব (30-০6-২০21 খ্রিঃ তারিখে)</t>
  </si>
  <si>
    <t>ক্রঃ নং</t>
  </si>
  <si>
    <t>প্রাপ্ত বরাদ্দের পরিমান (টাকা)</t>
  </si>
  <si>
    <t>আয়ের পরিমান (টাকা)</t>
  </si>
  <si>
    <t>ব্যয়ের পরিমান (টাকা)</t>
  </si>
  <si>
    <t>7=(4-5)</t>
  </si>
  <si>
    <t>দারিদ্র্য বিমোচনের লক্ষ্যে পুষ্টি সমৃদ্ধ উচ্চ মূল্যের অপ্রধান শস্য উৎপাদন ও বাজারজাতকরণ কর্মসূচী (1ম সংশোধিত)।</t>
  </si>
  <si>
    <t>অর্থবছর:2021-2022।</t>
  </si>
  <si>
    <t>সূচীপত্র</t>
  </si>
  <si>
    <t>31-32</t>
  </si>
  <si>
    <t xml:space="preserve">তহবিল প্রাপ্তী আবর্তক (রাজস্ব) </t>
  </si>
  <si>
    <t>ভ্যাট বাবদ হিসাব</t>
  </si>
  <si>
    <t xml:space="preserve">তহবিল প্রাপ্তী মূলধনী </t>
  </si>
  <si>
    <t>উৎসেকর বাবদ হিসাব</t>
  </si>
  <si>
    <t>প্রকল্প জনবলের বেতন-ভাতা</t>
  </si>
  <si>
    <t>আয়কর বাবদ হিসাব</t>
  </si>
  <si>
    <t>জিপিএফ আদায় ও প্রেরণ হিসাব</t>
  </si>
  <si>
    <t>জিপিএফ অগ্রিম আদায় ও প্রেরণ হিসাব</t>
  </si>
  <si>
    <t>পরিবার নিরাপত্তা তহবিল আদায় ও প্রেরণ হিসাব</t>
  </si>
  <si>
    <t>কর্মচারী কল্যাণ তহবিল আদায় ও প্রেরণ হিসাব</t>
  </si>
  <si>
    <r>
      <t xml:space="preserve">অনিয়মিত শ্রমিক </t>
    </r>
    <r>
      <rPr>
        <sz val="9"/>
        <rFont val="NikoshBAN"/>
        <family val="0"/>
      </rPr>
      <t>(সরকারি কর্মচারী ব্যতিত)</t>
    </r>
  </si>
  <si>
    <t>গোষ্ঠিবীমা আদায় ও প্রেরণ হিসাব</t>
  </si>
  <si>
    <t>মোটরসাইকেল কর্জ আদায় ও প্রেরণ হিসাব</t>
  </si>
  <si>
    <t>বিদ্যুৎ বিল</t>
  </si>
  <si>
    <t>টেলেক্স/ফ্যাক্স/ইন্টারনেট</t>
  </si>
  <si>
    <t>আউটসোর্সিং জনবল</t>
  </si>
  <si>
    <r>
      <t xml:space="preserve">পেট্রোল ও লুব্রিকেন্ট </t>
    </r>
    <r>
      <rPr>
        <sz val="10"/>
        <rFont val="NikoshBAN"/>
        <family val="0"/>
      </rPr>
      <t>(মোটর সাইকেলের জন্য)</t>
    </r>
  </si>
  <si>
    <t>প্রদর্শণী খামার</t>
  </si>
  <si>
    <t>সার্ভে/জড়িপ</t>
  </si>
  <si>
    <t>ডিপিপি অনুযায়ী বার্ষিক বরাদ্দের পরিমান (টাকা)</t>
  </si>
  <si>
    <t>আরএডিপি অনুযায়ী বার্ষিক বরাদ্দের পরিমান (টাকা)</t>
  </si>
  <si>
    <t>প্রকৃত ব্যয়</t>
  </si>
  <si>
    <t>অব্যয়িত অর্থ</t>
  </si>
  <si>
    <t>অব্যয়িত অর্থ ফেরৎ</t>
  </si>
  <si>
    <t>২০১৯-২০ অর্থ বছরের বাজেট ভেরিয়েন্স হিসাব:</t>
  </si>
  <si>
    <t>বার্ষিক প্রাপ্ত তহবিল</t>
  </si>
  <si>
    <t>২০২০-২১ অর্থ বছরের বাজেট ভেরিয়েন্স হিসাব:</t>
  </si>
  <si>
    <t>উপজেলা--------------------, জেলা---------------------------।</t>
  </si>
  <si>
    <t>উপজেলা পল্লী উন্নয়ন অফিসারের কার্যালয়</t>
  </si>
  <si>
    <t>জরিপ</t>
  </si>
  <si>
    <t>ব্যাংক সুদ কর্তন</t>
  </si>
  <si>
    <t>দারিদ্র্য বিমোচনের লক্ষ্যে পুষ্টি সমৃদ্ধ উচ্চ মূল্যের অপ্রধান শস্য উৎপাদন ও বাজারজাতকরণ কর্মসূচী শীর্ষক প্রকল্প।</t>
  </si>
  <si>
    <t>মোটঃ:</t>
  </si>
  <si>
    <t>weeiY</t>
  </si>
  <si>
    <t>UvKvi cwigvb</t>
  </si>
  <si>
    <t xml:space="preserve">µ:bs   </t>
  </si>
  <si>
    <t>†PK b¤^i</t>
  </si>
  <si>
    <t>ZvwiL</t>
  </si>
  <si>
    <t>‡gvU=</t>
  </si>
  <si>
    <t xml:space="preserve">(-) we‡qvMt  </t>
  </si>
  <si>
    <t xml:space="preserve">†PK bs </t>
  </si>
  <si>
    <t>ব্যাংক হিসাব নম্বর ------------------------,----------------------শাখা, ---------------------ব্যাংক</t>
  </si>
  <si>
    <t>(+) ‡hvMt wb¤œ wjwLZ †PK I cÎmgyn Bm¨y Kiv n‡q‡Q wKš‘ wba©vwiZ mg‡q e¨vs‡K Dc¯’vcb Kiv nqwbt-</t>
  </si>
  <si>
    <t>-----</t>
  </si>
  <si>
    <t>হিসাবের শিরোনাম:---------------------------------------------------------------(মূল তহবিল)</t>
  </si>
  <si>
    <t>জুনিয়র অফিসার (হিসাব)                        সহকারী পল্লী উন্নয়ন অফিসার                                   উপজেলা পল্লী উন্নয়ন অফিসার</t>
  </si>
  <si>
    <t>জুনিয়র অফিসার (হিসাব)            সহকারী পল্লী উন্নয়ন অফিসার                    উপজেলা পল্লী উন্নয়ন অফিসার</t>
  </si>
  <si>
    <t>K¨vk eB D×…Ë (K¨vk eB Abymv‡i) 30/06/20---- wLªt wfwËKt-</t>
  </si>
  <si>
    <t>30-06-20-- wLªt ch©šÍ K¨vk eB‡Z Rgv n‡q‡Q wKš‘ e¨vsK KZ©„cÿ Rgv K‡iwbt</t>
  </si>
  <si>
    <t>30-06-20--- wLªt Zvwi‡L e¨vsK D×…Ë (e¨vsK mvwU©wd‡KU Abymv‡i)</t>
  </si>
  <si>
    <t>জুনিয়র অফিসার (হিসাব)            সহকারী পল্লী উন্নয়ন অফিসার                     উপজেলা পল্লী উন্নয়ন অফিসার</t>
  </si>
  <si>
    <t>হিসাবের শিরোনাম:---------------------------------------------------------------(ঋণ ও সঞ্চয় তহবিল)</t>
  </si>
  <si>
    <t>ক্রমিক নম্বর</t>
  </si>
  <si>
    <t>ঋণ তহবিল প্রাপ্তি</t>
  </si>
  <si>
    <t>সঞ্চয় আদায়</t>
  </si>
  <si>
    <t>ঋণ আদায়</t>
  </si>
  <si>
    <t>সেবামূল্য আদায়</t>
  </si>
  <si>
    <t>অন্যান্য (যদি থাকে)</t>
  </si>
  <si>
    <t>ঋণ বিতরণ</t>
  </si>
  <si>
    <t>সঞ্চয় ফেরত</t>
  </si>
  <si>
    <t>ম্যানেজার কমিশন</t>
  </si>
  <si>
    <t>হিসাবের শিরোনাম:-------------------------------------------------------(ঋণ ও সঞ্চয় তহবিল)</t>
  </si>
  <si>
    <t>ঋণ</t>
  </si>
  <si>
    <t>সঞ্চয়</t>
  </si>
  <si>
    <t>ব্যাংক সুদ প্রাপ্তি</t>
  </si>
  <si>
    <t>ব্যাংক চার্জ কর্তন</t>
  </si>
  <si>
    <t>ব্যয়ের পরিমান 
(টাকা)</t>
  </si>
  <si>
    <t>অব্যয়িত
(প্রাপ্ত বরাদ্দ অনুসারে)</t>
  </si>
  <si>
    <t>দলের নাম</t>
  </si>
  <si>
    <r>
      <rPr>
        <sz val="14"/>
        <rFont val="Nikosh"/>
        <family val="0"/>
      </rPr>
      <t xml:space="preserve">মোট </t>
    </r>
    <r>
      <rPr>
        <sz val="14"/>
        <rFont val="SutonnyMJ"/>
        <family val="0"/>
      </rPr>
      <t>UvKvi cwigvb</t>
    </r>
  </si>
  <si>
    <t>স্বীকৃতি নম্বর
ও তারিখ</t>
  </si>
  <si>
    <t>ডিটেইল লিস্ট: ঋণ</t>
  </si>
  <si>
    <t>ডিটেইল লিস্ট: সঞ্চয়</t>
  </si>
  <si>
    <t>আদায়
(টাকা)</t>
  </si>
  <si>
    <t>মাঠে বকেয়া
(টাকা)</t>
  </si>
  <si>
    <t>বিতরণের
তারিখ</t>
  </si>
  <si>
    <t>ক্র.
নং</t>
  </si>
  <si>
    <t>জুনিয়র অফিসার (হিসাব)         সহকারী পল্লী উন্নয়ন অফিসার              উপজেলা পল্লী উন্নয়ন অফিসার</t>
  </si>
  <si>
    <t>ফেরত
(টাকা)</t>
  </si>
  <si>
    <t>দারিদ্র্য বিমোচনের লক্ষ্যে পুষ্টি সমৃদ্ধ উচ্চ মূল্যের অপ্রধান শস্য উৎপাদন ও বাজারজাতকরণ কর্মসূচী শীর্ষক প্রকল্প</t>
  </si>
  <si>
    <t>মোট:</t>
  </si>
  <si>
    <t>বিঃদ্রঃ একটি দলে একাধিকবার ঋণ বিতরণ করা হলে তা তারিখ ভিত্তিক সন্নিবেশন করতে হবে।</t>
  </si>
  <si>
    <t>বিতরণের পরিমাণ
(টাকা)</t>
  </si>
  <si>
    <t>উপপরিচালকের কার্যালয়</t>
  </si>
  <si>
    <t>জেলা---------------------------।</t>
  </si>
  <si>
    <t>জুনিয়র অফিসার (হিসাব)                                                         উপপরিচালক</t>
  </si>
  <si>
    <t>হিসাবান্তে মজুদ তহবিল</t>
  </si>
  <si>
    <r>
      <rPr>
        <b/>
        <sz val="16"/>
        <color indexed="8"/>
        <rFont val="NikoshBAN"/>
        <family val="0"/>
      </rPr>
      <t>ক্যাশ একাউন্ট:</t>
    </r>
    <r>
      <rPr>
        <sz val="16"/>
        <color indexed="8"/>
        <rFont val="NikoshBAN"/>
        <family val="0"/>
      </rPr>
      <t xml:space="preserve"> </t>
    </r>
    <r>
      <rPr>
        <b/>
        <sz val="16"/>
        <color indexed="8"/>
        <rFont val="NikoshBAN"/>
        <family val="0"/>
      </rPr>
      <t>বাৎসরিক/ একীভূত</t>
    </r>
  </si>
  <si>
    <t xml:space="preserve"> 20--------২০------ অর্থবছর (০১/০৭/২০-----হতে ৩০/০৬/২০----- খ্রিঃ তারিখ পর্যন্ত) </t>
  </si>
  <si>
    <t>হিসাবের শিরোনাম:---------------------------------------------------------------</t>
  </si>
  <si>
    <t>ব্যাংক সমন্বয় বিবরণী</t>
  </si>
  <si>
    <t>অর্থ বছর: ২০-----২০---- (৩০/০৬/২০---- খ্রিঃ ভিত্তিক)।</t>
  </si>
  <si>
    <t>পেট্রোল ও লুব্রিকেট</t>
  </si>
  <si>
    <t>প্রদর্শন খামার</t>
  </si>
  <si>
    <t>প্রকল্প মূলধন (ঋণ তহবিল)</t>
  </si>
  <si>
    <t>এছাড়াও যদি আর কোন খাতের প্রয়োজন হয় তাহলে খালি রোতে লিখে নিতে হবে।</t>
  </si>
  <si>
    <t>অর্থ বছর: ২০---------২০-------- (০১/০৭/২০----  হতে ৩০/০৬/২০----   খ্রিঃ তারিখ পর্যন্ত)</t>
  </si>
  <si>
    <t>৫=(৩-৪)</t>
  </si>
  <si>
    <t>অর্থ বছর: ২০--------২০-------- (৩০/০৬/২০---- খ্রিঃ ভিত্তিক)।</t>
  </si>
  <si>
    <t>K¨vk eB D×…Ë (K¨vk eB Abymv‡i) 30/06/20------- wLªt wfwËKt-</t>
  </si>
  <si>
    <t>30-06-20------- wLªt Zvwi‡L e¨vsK D×…Ë (e¨vsK mvwU©wd‡KU Abymv‡i)</t>
  </si>
  <si>
    <t>অর্থ বছর: ২০--------২০------- (৩০/০৬/২০---- খ্রিঃ ভিত্তিক)।</t>
  </si>
  <si>
    <t>K¨vk eB D×…Ë (K¨vk eB Abymv‡i) 30/06/20---------- wLªt wfwËKt-</t>
  </si>
  <si>
    <t>30-06-20------- wLªt ch©šÍ K¨vk eB‡Z Rgv n‡q‡Q wKš‘ e¨vsK KZ©„cÿ Rgv K‡iwbt</t>
  </si>
  <si>
    <t>30-06-20--------- wLªt Zvwi‡L e¨vsK D×…Ë (e¨vsK mvwU©wd‡KU Abymv‡i)</t>
  </si>
  <si>
    <t>প্রকল্পের শুরু হতে 30/06/20২৩ খ্রিঃ ভিত্তিক</t>
  </si>
  <si>
    <t>30/6/20২৩ খ্রিঃ 
তারিখে স্থিতি</t>
  </si>
  <si>
    <t>প্রাপ্ত তহবিল অনুসারে বাজেট ভেরিয়েন্স (বাৎসরিক ও একিভূত) হিসাব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</si>
</sst>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000]mm/dd/yyyy"/>
    <numFmt numFmtId="166" formatCode="[$-5000445]0.00"/>
    <numFmt numFmtId="167" formatCode="_-* #,##0.00_-;\-* #,##0.00_-;_-* &quot;-&quot;??_-;_-@_-"/>
    <numFmt numFmtId="168" formatCode="[$-5000445]0.0"/>
    <numFmt numFmtId="169" formatCode="[$-5000445]0.##"/>
    <numFmt numFmtId="170" formatCode="[$-5000445]0.000"/>
    <numFmt numFmtId="171" formatCode="[$-5000445]0.0000"/>
    <numFmt numFmtId="172" formatCode="0.0"/>
    <numFmt numFmtId="173" formatCode="0.000"/>
    <numFmt numFmtId="174" formatCode="0.0000"/>
    <numFmt numFmtId="175" formatCode="_(* #,##0_);_(* \(#,##0\);_(* &quot;-&quot;??_);_(@_)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"/>
      <family val="0"/>
    </font>
    <font>
      <sz val="12"/>
      <name val="NikoshBAN"/>
      <family val="0"/>
    </font>
    <font>
      <sz val="10"/>
      <color indexed="8"/>
      <name val="NikoshBAN"/>
      <family val="0"/>
    </font>
    <font>
      <b/>
      <sz val="11"/>
      <name val="NikoshBAN"/>
      <family val="0"/>
    </font>
    <font>
      <sz val="16"/>
      <name val="NikoshBAN"/>
      <family val="0"/>
    </font>
    <font>
      <sz val="11"/>
      <name val="NikoshBAN"/>
      <family val="0"/>
    </font>
    <font>
      <sz val="14"/>
      <name val="NikoshBAN"/>
      <family val="0"/>
    </font>
    <font>
      <sz val="9"/>
      <name val="NikoshBAN"/>
      <family val="0"/>
    </font>
    <font>
      <b/>
      <sz val="14"/>
      <name val="NikoshBAN"/>
      <family val="0"/>
    </font>
    <font>
      <sz val="10"/>
      <name val="NikoshBAN"/>
      <family val="0"/>
    </font>
    <font>
      <sz val="9"/>
      <color indexed="8"/>
      <name val="NikoshBAN"/>
      <family val="0"/>
    </font>
    <font>
      <b/>
      <sz val="10"/>
      <name val="NikoshBAN"/>
      <family val="0"/>
    </font>
    <font>
      <sz val="8"/>
      <name val="NikoshBAN"/>
      <family val="0"/>
    </font>
    <font>
      <b/>
      <sz val="9"/>
      <name val="NikoshBAN"/>
      <family val="0"/>
    </font>
    <font>
      <b/>
      <u val="single"/>
      <sz val="14"/>
      <name val="NikoshBAN"/>
      <family val="0"/>
    </font>
    <font>
      <sz val="21"/>
      <name val="SutonnyMJ"/>
      <family val="0"/>
    </font>
    <font>
      <b/>
      <sz val="12"/>
      <name val="NikoshBAN"/>
      <family val="0"/>
    </font>
    <font>
      <sz val="17"/>
      <name val="SutonnyMJ"/>
      <family val="0"/>
    </font>
    <font>
      <b/>
      <sz val="14"/>
      <name val="SutonnyMJ"/>
      <family val="0"/>
    </font>
    <font>
      <sz val="12"/>
      <name val="SutonnyMJ"/>
      <family val="0"/>
    </font>
    <font>
      <sz val="11"/>
      <name val="SutonnyMJ"/>
      <family val="0"/>
    </font>
    <font>
      <sz val="13"/>
      <name val="SutonnyMJ"/>
      <family val="0"/>
    </font>
    <font>
      <b/>
      <sz val="13"/>
      <name val="SutonnyMJ"/>
      <family val="0"/>
    </font>
    <font>
      <sz val="10"/>
      <name val="SutonnyMJ"/>
      <family val="0"/>
    </font>
    <font>
      <sz val="14"/>
      <name val="SutonnyMJ"/>
      <family val="0"/>
    </font>
    <font>
      <sz val="14"/>
      <name val="Nikosh"/>
      <family val="0"/>
    </font>
    <font>
      <sz val="16"/>
      <color indexed="8"/>
      <name val="NikoshBAN"/>
      <family val="0"/>
    </font>
    <font>
      <b/>
      <sz val="16"/>
      <color indexed="8"/>
      <name val="NikoshBAN"/>
      <family val="0"/>
    </font>
    <font>
      <b/>
      <sz val="16"/>
      <name val="NikoshBAN"/>
      <family val="0"/>
    </font>
    <font>
      <sz val="21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"/>
      <family val="0"/>
    </font>
    <font>
      <sz val="16"/>
      <color indexed="8"/>
      <name val="Nikosh"/>
      <family val="0"/>
    </font>
    <font>
      <sz val="12"/>
      <color indexed="8"/>
      <name val="Nikosh"/>
      <family val="0"/>
    </font>
    <font>
      <sz val="12"/>
      <color indexed="8"/>
      <name val="SutonnyMJ"/>
      <family val="0"/>
    </font>
    <font>
      <b/>
      <sz val="12"/>
      <color indexed="8"/>
      <name val="Nikosh"/>
      <family val="0"/>
    </font>
    <font>
      <b/>
      <sz val="12"/>
      <color indexed="8"/>
      <name val="SutonnyMJ"/>
      <family val="0"/>
    </font>
    <font>
      <sz val="10"/>
      <color indexed="8"/>
      <name val="Nikosh"/>
      <family val="0"/>
    </font>
    <font>
      <b/>
      <sz val="9"/>
      <color indexed="8"/>
      <name val="Nikosh"/>
      <family val="0"/>
    </font>
    <font>
      <b/>
      <sz val="11"/>
      <color indexed="8"/>
      <name val="Nikosh"/>
      <family val="0"/>
    </font>
    <font>
      <sz val="8"/>
      <color indexed="8"/>
      <name val="Nikosh"/>
      <family val="0"/>
    </font>
    <font>
      <sz val="14"/>
      <color indexed="8"/>
      <name val="Nikosh"/>
      <family val="0"/>
    </font>
    <font>
      <sz val="11"/>
      <color indexed="8"/>
      <name val="NikoshBAN"/>
      <family val="0"/>
    </font>
    <font>
      <sz val="13"/>
      <color indexed="8"/>
      <name val="Times New Roman"/>
      <family val="1"/>
    </font>
    <font>
      <b/>
      <sz val="14"/>
      <color indexed="8"/>
      <name val="Nikosh"/>
      <family val="0"/>
    </font>
    <font>
      <b/>
      <sz val="14"/>
      <color indexed="10"/>
      <name val="Nikosh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SutonnyMJ"/>
      <family val="0"/>
    </font>
    <font>
      <sz val="12"/>
      <color indexed="10"/>
      <name val="SutonnyMJ"/>
      <family val="0"/>
    </font>
    <font>
      <b/>
      <sz val="10"/>
      <color indexed="8"/>
      <name val="SutonnyMJ"/>
      <family val="0"/>
    </font>
    <font>
      <sz val="10"/>
      <color indexed="8"/>
      <name val="SutonnyMJ"/>
      <family val="0"/>
    </font>
    <font>
      <b/>
      <sz val="10"/>
      <color indexed="10"/>
      <name val="SutonnyMJ"/>
      <family val="0"/>
    </font>
    <font>
      <sz val="8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10"/>
      <name val="NikoshBAN"/>
      <family val="0"/>
    </font>
    <font>
      <sz val="10"/>
      <color indexed="10"/>
      <name val="NikoshBAN"/>
      <family val="0"/>
    </font>
    <font>
      <sz val="8"/>
      <color indexed="10"/>
      <name val="NikoshBAN"/>
      <family val="0"/>
    </font>
    <font>
      <b/>
      <sz val="11"/>
      <color indexed="10"/>
      <name val="NikoshBAN"/>
      <family val="0"/>
    </font>
    <font>
      <b/>
      <sz val="8"/>
      <color indexed="8"/>
      <name val="NikoshBAN"/>
      <family val="0"/>
    </font>
    <font>
      <b/>
      <sz val="10"/>
      <color indexed="8"/>
      <name val="NikoshBAN"/>
      <family val="0"/>
    </font>
    <font>
      <sz val="14"/>
      <color indexed="8"/>
      <name val="NikoshBAN"/>
      <family val="0"/>
    </font>
    <font>
      <sz val="11"/>
      <name val="Calibri"/>
      <family val="2"/>
    </font>
    <font>
      <sz val="14"/>
      <color indexed="10"/>
      <name val="NikoshBAN"/>
      <family val="0"/>
    </font>
    <font>
      <b/>
      <sz val="14"/>
      <color indexed="8"/>
      <name val="NikoshBAN"/>
      <family val="0"/>
    </font>
    <font>
      <sz val="15"/>
      <color indexed="8"/>
      <name val="NikoshBAN"/>
      <family val="0"/>
    </font>
    <font>
      <b/>
      <sz val="16"/>
      <color indexed="8"/>
      <name val="Nikosh"/>
      <family val="0"/>
    </font>
    <font>
      <u val="single"/>
      <sz val="10"/>
      <color indexed="8"/>
      <name val="Arial"/>
      <family val="2"/>
    </font>
    <font>
      <b/>
      <sz val="14"/>
      <color indexed="8"/>
      <name val="SutonnyMJ"/>
      <family val="0"/>
    </font>
    <font>
      <b/>
      <sz val="10"/>
      <color indexed="8"/>
      <name val="Nikosh"/>
      <family val="0"/>
    </font>
    <font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"/>
      <family val="0"/>
    </font>
    <font>
      <sz val="16"/>
      <color theme="1"/>
      <name val="Nikosh"/>
      <family val="0"/>
    </font>
    <font>
      <sz val="12"/>
      <color theme="1"/>
      <name val="Nikosh"/>
      <family val="0"/>
    </font>
    <font>
      <sz val="12"/>
      <color theme="1"/>
      <name val="SutonnyMJ"/>
      <family val="0"/>
    </font>
    <font>
      <b/>
      <sz val="12"/>
      <color theme="1"/>
      <name val="Nikosh"/>
      <family val="0"/>
    </font>
    <font>
      <b/>
      <sz val="12"/>
      <color theme="1"/>
      <name val="SutonnyMJ"/>
      <family val="0"/>
    </font>
    <font>
      <sz val="10"/>
      <color theme="1"/>
      <name val="Nikosh"/>
      <family val="0"/>
    </font>
    <font>
      <b/>
      <sz val="9"/>
      <color theme="1"/>
      <name val="Nikosh"/>
      <family val="0"/>
    </font>
    <font>
      <b/>
      <sz val="11"/>
      <color theme="1"/>
      <name val="Nikosh"/>
      <family val="0"/>
    </font>
    <font>
      <sz val="8"/>
      <color theme="1"/>
      <name val="Nikosh"/>
      <family val="0"/>
    </font>
    <font>
      <sz val="14"/>
      <color theme="1"/>
      <name val="Nikosh"/>
      <family val="0"/>
    </font>
    <font>
      <sz val="11"/>
      <color theme="1"/>
      <name val="NikoshBAN"/>
      <family val="0"/>
    </font>
    <font>
      <sz val="13"/>
      <color theme="1"/>
      <name val="Times New Roman"/>
      <family val="1"/>
    </font>
    <font>
      <b/>
      <sz val="14"/>
      <color theme="1"/>
      <name val="Nikosh"/>
      <family val="0"/>
    </font>
    <font>
      <b/>
      <sz val="14"/>
      <color rgb="FFFF0000"/>
      <name val="Nikosh"/>
      <family val="0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SutonnyMJ"/>
      <family val="0"/>
    </font>
    <font>
      <sz val="12"/>
      <color rgb="FFFF0000"/>
      <name val="SutonnyMJ"/>
      <family val="0"/>
    </font>
    <font>
      <b/>
      <sz val="10"/>
      <color theme="1"/>
      <name val="SutonnyMJ"/>
      <family val="0"/>
    </font>
    <font>
      <sz val="10"/>
      <color theme="1"/>
      <name val="SutonnyMJ"/>
      <family val="0"/>
    </font>
    <font>
      <b/>
      <sz val="10"/>
      <color rgb="FFFF0000"/>
      <name val="SutonnyMJ"/>
      <family val="0"/>
    </font>
    <font>
      <sz val="10"/>
      <color theme="1"/>
      <name val="NikoshBAN"/>
      <family val="0"/>
    </font>
    <font>
      <sz val="8"/>
      <color theme="1"/>
      <name val="NikoshBAN"/>
      <family val="0"/>
    </font>
    <font>
      <b/>
      <sz val="11"/>
      <color theme="1"/>
      <name val="NikoshBAN"/>
      <family val="0"/>
    </font>
    <font>
      <sz val="11"/>
      <color rgb="FFFF0000"/>
      <name val="NikoshBAN"/>
      <family val="0"/>
    </font>
    <font>
      <sz val="10"/>
      <color rgb="FFFF0000"/>
      <name val="NikoshBAN"/>
      <family val="0"/>
    </font>
    <font>
      <sz val="8"/>
      <color rgb="FFFF0000"/>
      <name val="NikoshBAN"/>
      <family val="0"/>
    </font>
    <font>
      <b/>
      <sz val="11"/>
      <color rgb="FFFF0000"/>
      <name val="NikoshBAN"/>
      <family val="0"/>
    </font>
    <font>
      <sz val="9"/>
      <color theme="1"/>
      <name val="NikoshBAN"/>
      <family val="0"/>
    </font>
    <font>
      <b/>
      <sz val="8"/>
      <color theme="1"/>
      <name val="NikoshBAN"/>
      <family val="0"/>
    </font>
    <font>
      <b/>
      <sz val="10"/>
      <color theme="1"/>
      <name val="NikoshBAN"/>
      <family val="0"/>
    </font>
    <font>
      <sz val="14"/>
      <color theme="1"/>
      <name val="NikoshBAN"/>
      <family val="0"/>
    </font>
    <font>
      <sz val="14"/>
      <color rgb="FFFF0000"/>
      <name val="NikoshBAN"/>
      <family val="0"/>
    </font>
    <font>
      <b/>
      <sz val="14"/>
      <color theme="1"/>
      <name val="NikoshBAN"/>
      <family val="0"/>
    </font>
    <font>
      <sz val="15"/>
      <color theme="1"/>
      <name val="NikoshBAN"/>
      <family val="0"/>
    </font>
    <font>
      <b/>
      <sz val="16"/>
      <color theme="1"/>
      <name val="Nikosh"/>
      <family val="0"/>
    </font>
    <font>
      <sz val="16"/>
      <color theme="1"/>
      <name val="NikoshBAN"/>
      <family val="0"/>
    </font>
    <font>
      <u val="single"/>
      <sz val="10"/>
      <color theme="1"/>
      <name val="Arial"/>
      <family val="2"/>
    </font>
    <font>
      <b/>
      <sz val="14"/>
      <color theme="1"/>
      <name val="SutonnyMJ"/>
      <family val="0"/>
    </font>
    <font>
      <b/>
      <sz val="10"/>
      <color theme="1"/>
      <name val="Nikosh"/>
      <family val="0"/>
    </font>
    <font>
      <b/>
      <sz val="16"/>
      <color theme="1"/>
      <name val="NikoshBAN"/>
      <family val="0"/>
    </font>
    <font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43">
    <xf numFmtId="0" fontId="0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 vertical="center"/>
    </xf>
    <xf numFmtId="0" fontId="110" fillId="0" borderId="10" xfId="0" applyFont="1" applyBorder="1" applyAlignment="1">
      <alignment horizontal="left" vertical="center"/>
    </xf>
    <xf numFmtId="0" fontId="108" fillId="0" borderId="0" xfId="0" applyFont="1" applyAlignment="1">
      <alignment horizontal="center"/>
    </xf>
    <xf numFmtId="165" fontId="110" fillId="0" borderId="10" xfId="0" applyNumberFormat="1" applyFont="1" applyBorder="1" applyAlignment="1">
      <alignment horizontal="center" vertical="center"/>
    </xf>
    <xf numFmtId="43" fontId="111" fillId="0" borderId="10" xfId="42" applyFont="1" applyBorder="1" applyAlignment="1">
      <alignment horizontal="right" vertical="center" wrapText="1"/>
    </xf>
    <xf numFmtId="0" fontId="110" fillId="0" borderId="0" xfId="0" applyFont="1" applyAlignment="1">
      <alignment/>
    </xf>
    <xf numFmtId="0" fontId="110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11" xfId="0" applyFont="1" applyBorder="1" applyAlignment="1">
      <alignment horizontal="left" vertical="center"/>
    </xf>
    <xf numFmtId="43" fontId="111" fillId="0" borderId="11" xfId="42" applyFont="1" applyBorder="1" applyAlignment="1">
      <alignment horizontal="right" vertical="center" wrapText="1"/>
    </xf>
    <xf numFmtId="0" fontId="110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left" vertical="center"/>
    </xf>
    <xf numFmtId="43" fontId="111" fillId="0" borderId="12" xfId="42" applyFont="1" applyBorder="1" applyAlignment="1">
      <alignment horizontal="right" vertical="center" wrapText="1"/>
    </xf>
    <xf numFmtId="0" fontId="110" fillId="0" borderId="13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43" fontId="111" fillId="0" borderId="14" xfId="42" applyFont="1" applyBorder="1" applyAlignment="1">
      <alignment horizontal="right" vertical="center" wrapText="1"/>
    </xf>
    <xf numFmtId="0" fontId="110" fillId="0" borderId="14" xfId="0" applyFont="1" applyBorder="1" applyAlignment="1">
      <alignment horizontal="center" vertical="center"/>
    </xf>
    <xf numFmtId="43" fontId="111" fillId="0" borderId="15" xfId="42" applyFont="1" applyBorder="1" applyAlignment="1">
      <alignment horizontal="right" vertical="center" wrapText="1"/>
    </xf>
    <xf numFmtId="0" fontId="110" fillId="0" borderId="16" xfId="0" applyFont="1" applyBorder="1" applyAlignment="1">
      <alignment horizontal="center" vertical="center"/>
    </xf>
    <xf numFmtId="43" fontId="111" fillId="0" borderId="17" xfId="42" applyFont="1" applyBorder="1" applyAlignment="1">
      <alignment horizontal="right" vertical="center" wrapText="1"/>
    </xf>
    <xf numFmtId="0" fontId="110" fillId="0" borderId="18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43" fontId="111" fillId="0" borderId="19" xfId="42" applyFont="1" applyBorder="1" applyAlignment="1">
      <alignment horizontal="right" vertical="center" wrapText="1"/>
    </xf>
    <xf numFmtId="0" fontId="110" fillId="0" borderId="19" xfId="0" applyFont="1" applyBorder="1" applyAlignment="1">
      <alignment horizontal="center" vertical="center"/>
    </xf>
    <xf numFmtId="43" fontId="111" fillId="0" borderId="20" xfId="42" applyFont="1" applyBorder="1" applyAlignment="1">
      <alignment horizontal="right" vertical="center" wrapText="1"/>
    </xf>
    <xf numFmtId="43" fontId="113" fillId="0" borderId="19" xfId="42" applyFont="1" applyBorder="1" applyAlignment="1">
      <alignment horizontal="right" vertical="center" wrapText="1"/>
    </xf>
    <xf numFmtId="43" fontId="113" fillId="0" borderId="20" xfId="42" applyFont="1" applyBorder="1" applyAlignment="1">
      <alignment horizontal="right" vertical="center" wrapText="1"/>
    </xf>
    <xf numFmtId="164" fontId="110" fillId="0" borderId="12" xfId="0" applyNumberFormat="1" applyFont="1" applyBorder="1" applyAlignment="1">
      <alignment horizontal="center" vertical="center"/>
    </xf>
    <xf numFmtId="43" fontId="113" fillId="0" borderId="14" xfId="42" applyFont="1" applyBorder="1" applyAlignment="1">
      <alignment horizontal="right" vertical="center" wrapText="1"/>
    </xf>
    <xf numFmtId="0" fontId="112" fillId="0" borderId="12" xfId="0" applyFont="1" applyBorder="1" applyAlignment="1">
      <alignment horizontal="left" vertical="center"/>
    </xf>
    <xf numFmtId="0" fontId="112" fillId="0" borderId="10" xfId="0" applyFont="1" applyBorder="1" applyAlignment="1">
      <alignment horizontal="left" vertical="center"/>
    </xf>
    <xf numFmtId="165" fontId="110" fillId="0" borderId="12" xfId="0" applyNumberFormat="1" applyFont="1" applyBorder="1" applyAlignment="1">
      <alignment horizontal="center" vertical="center"/>
    </xf>
    <xf numFmtId="165" fontId="110" fillId="0" borderId="18" xfId="0" applyNumberFormat="1" applyFont="1" applyBorder="1" applyAlignment="1">
      <alignment horizontal="center" vertical="center"/>
    </xf>
    <xf numFmtId="165" fontId="110" fillId="0" borderId="19" xfId="0" applyNumberFormat="1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/>
    </xf>
    <xf numFmtId="165" fontId="110" fillId="0" borderId="23" xfId="0" applyNumberFormat="1" applyFont="1" applyBorder="1" applyAlignment="1">
      <alignment horizontal="center" vertical="center"/>
    </xf>
    <xf numFmtId="165" fontId="110" fillId="0" borderId="11" xfId="0" applyNumberFormat="1" applyFont="1" applyBorder="1" applyAlignment="1">
      <alignment horizontal="center" vertical="center"/>
    </xf>
    <xf numFmtId="43" fontId="111" fillId="0" borderId="24" xfId="42" applyFont="1" applyBorder="1" applyAlignment="1">
      <alignment horizontal="right" vertical="center" wrapText="1"/>
    </xf>
    <xf numFmtId="165" fontId="110" fillId="0" borderId="13" xfId="0" applyNumberFormat="1" applyFont="1" applyBorder="1" applyAlignment="1">
      <alignment horizontal="center" vertical="center"/>
    </xf>
    <xf numFmtId="165" fontId="110" fillId="0" borderId="14" xfId="0" applyNumberFormat="1" applyFont="1" applyBorder="1" applyAlignment="1">
      <alignment horizontal="center" vertical="center"/>
    </xf>
    <xf numFmtId="165" fontId="110" fillId="0" borderId="16" xfId="0" applyNumberFormat="1" applyFont="1" applyBorder="1" applyAlignment="1">
      <alignment horizontal="center" vertical="center"/>
    </xf>
    <xf numFmtId="0" fontId="110" fillId="0" borderId="17" xfId="0" applyFont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/>
    </xf>
    <xf numFmtId="43" fontId="111" fillId="0" borderId="27" xfId="42" applyFont="1" applyBorder="1" applyAlignment="1">
      <alignment horizontal="right" vertical="center" wrapText="1"/>
    </xf>
    <xf numFmtId="165" fontId="110" fillId="0" borderId="25" xfId="0" applyNumberFormat="1" applyFont="1" applyBorder="1" applyAlignment="1">
      <alignment horizontal="center" vertical="center"/>
    </xf>
    <xf numFmtId="43" fontId="111" fillId="0" borderId="28" xfId="42" applyFont="1" applyBorder="1" applyAlignment="1">
      <alignment horizontal="right" vertical="center" wrapText="1"/>
    </xf>
    <xf numFmtId="165" fontId="110" fillId="0" borderId="26" xfId="0" applyNumberFormat="1" applyFont="1" applyBorder="1" applyAlignment="1">
      <alignment horizontal="center" vertical="center"/>
    </xf>
    <xf numFmtId="43" fontId="111" fillId="0" borderId="29" xfId="42" applyFont="1" applyBorder="1" applyAlignment="1">
      <alignment horizontal="right" vertical="center" wrapText="1"/>
    </xf>
    <xf numFmtId="164" fontId="114" fillId="0" borderId="18" xfId="0" applyNumberFormat="1" applyFont="1" applyBorder="1" applyAlignment="1">
      <alignment horizontal="center" vertical="center"/>
    </xf>
    <xf numFmtId="164" fontId="114" fillId="0" borderId="19" xfId="0" applyNumberFormat="1" applyFont="1" applyBorder="1" applyAlignment="1">
      <alignment horizontal="center" vertical="center"/>
    </xf>
    <xf numFmtId="164" fontId="114" fillId="0" borderId="20" xfId="0" applyNumberFormat="1" applyFont="1" applyBorder="1" applyAlignment="1">
      <alignment horizontal="center" vertical="center"/>
    </xf>
    <xf numFmtId="1" fontId="113" fillId="0" borderId="10" xfId="0" applyNumberFormat="1" applyFont="1" applyBorder="1" applyAlignment="1">
      <alignment horizontal="center" vertical="center"/>
    </xf>
    <xf numFmtId="1" fontId="113" fillId="0" borderId="12" xfId="0" applyNumberFormat="1" applyFont="1" applyBorder="1" applyAlignment="1">
      <alignment horizontal="center" vertical="center"/>
    </xf>
    <xf numFmtId="164" fontId="110" fillId="0" borderId="10" xfId="0" applyNumberFormat="1" applyFont="1" applyBorder="1" applyAlignment="1">
      <alignment horizontal="center" vertical="center"/>
    </xf>
    <xf numFmtId="0" fontId="115" fillId="0" borderId="10" xfId="0" applyFont="1" applyBorder="1" applyAlignment="1">
      <alignment horizontal="left" vertical="center"/>
    </xf>
    <xf numFmtId="0" fontId="114" fillId="0" borderId="10" xfId="0" applyFont="1" applyBorder="1" applyAlignment="1">
      <alignment horizontal="left" vertical="center"/>
    </xf>
    <xf numFmtId="0" fontId="114" fillId="0" borderId="0" xfId="0" applyFont="1" applyAlignment="1">
      <alignment/>
    </xf>
    <xf numFmtId="0" fontId="116" fillId="0" borderId="0" xfId="0" applyFont="1" applyAlignment="1">
      <alignment/>
    </xf>
    <xf numFmtId="0" fontId="2" fillId="0" borderId="0" xfId="0" applyFont="1" applyAlignment="1">
      <alignment/>
    </xf>
    <xf numFmtId="0" fontId="112" fillId="0" borderId="11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112" fillId="0" borderId="24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43" fontId="113" fillId="0" borderId="12" xfId="42" applyFont="1" applyBorder="1" applyAlignment="1">
      <alignment horizontal="right" vertical="center" wrapText="1"/>
    </xf>
    <xf numFmtId="165" fontId="110" fillId="0" borderId="30" xfId="0" applyNumberFormat="1" applyFont="1" applyBorder="1" applyAlignment="1">
      <alignment horizontal="center" vertical="center"/>
    </xf>
    <xf numFmtId="165" fontId="110" fillId="0" borderId="24" xfId="0" applyNumberFormat="1" applyFont="1" applyBorder="1" applyAlignment="1">
      <alignment horizontal="center" vertical="center"/>
    </xf>
    <xf numFmtId="0" fontId="110" fillId="0" borderId="24" xfId="0" applyFont="1" applyBorder="1" applyAlignment="1">
      <alignment horizontal="left" vertical="center"/>
    </xf>
    <xf numFmtId="165" fontId="110" fillId="0" borderId="31" xfId="0" applyNumberFormat="1" applyFont="1" applyBorder="1" applyAlignment="1">
      <alignment horizontal="center" vertical="center"/>
    </xf>
    <xf numFmtId="43" fontId="113" fillId="0" borderId="28" xfId="42" applyFont="1" applyBorder="1" applyAlignment="1">
      <alignment horizontal="right" vertical="center" wrapText="1"/>
    </xf>
    <xf numFmtId="1" fontId="113" fillId="0" borderId="14" xfId="0" applyNumberFormat="1" applyFont="1" applyBorder="1" applyAlignment="1">
      <alignment horizontal="center" vertical="center"/>
    </xf>
    <xf numFmtId="0" fontId="112" fillId="0" borderId="14" xfId="0" applyFont="1" applyBorder="1" applyAlignment="1">
      <alignment horizontal="left" vertical="center"/>
    </xf>
    <xf numFmtId="0" fontId="108" fillId="0" borderId="10" xfId="0" applyFont="1" applyBorder="1" applyAlignment="1">
      <alignment/>
    </xf>
    <xf numFmtId="164" fontId="108" fillId="0" borderId="10" xfId="0" applyNumberFormat="1" applyFont="1" applyBorder="1" applyAlignment="1">
      <alignment/>
    </xf>
    <xf numFmtId="0" fontId="114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/>
    </xf>
    <xf numFmtId="164" fontId="116" fillId="0" borderId="10" xfId="0" applyNumberFormat="1" applyFont="1" applyBorder="1" applyAlignment="1">
      <alignment horizontal="center" vertical="center"/>
    </xf>
    <xf numFmtId="164" fontId="108" fillId="0" borderId="10" xfId="0" applyNumberFormat="1" applyFont="1" applyBorder="1" applyAlignment="1">
      <alignment horizontal="center" vertical="center"/>
    </xf>
    <xf numFmtId="164" fontId="116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17" fillId="0" borderId="0" xfId="0" applyFont="1" applyAlignment="1">
      <alignment horizontal="center"/>
    </xf>
    <xf numFmtId="164" fontId="117" fillId="0" borderId="10" xfId="0" applyNumberFormat="1" applyFont="1" applyBorder="1" applyAlignment="1">
      <alignment horizontal="center"/>
    </xf>
    <xf numFmtId="165" fontId="110" fillId="0" borderId="32" xfId="0" applyNumberFormat="1" applyFont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110" fillId="0" borderId="31" xfId="0" applyFont="1" applyBorder="1" applyAlignment="1">
      <alignment horizontal="center" vertical="center"/>
    </xf>
    <xf numFmtId="43" fontId="113" fillId="0" borderId="15" xfId="42" applyFont="1" applyBorder="1" applyAlignment="1">
      <alignment horizontal="right" vertical="center" wrapText="1"/>
    </xf>
    <xf numFmtId="0" fontId="110" fillId="0" borderId="14" xfId="0" applyFont="1" applyBorder="1" applyAlignment="1">
      <alignment horizontal="left" vertical="center"/>
    </xf>
    <xf numFmtId="43" fontId="113" fillId="0" borderId="24" xfId="42" applyFont="1" applyBorder="1" applyAlignment="1">
      <alignment horizontal="right" vertical="center" wrapText="1"/>
    </xf>
    <xf numFmtId="43" fontId="113" fillId="0" borderId="29" xfId="42" applyFont="1" applyBorder="1" applyAlignment="1">
      <alignment horizontal="right" vertical="center" wrapText="1"/>
    </xf>
    <xf numFmtId="165" fontId="110" fillId="0" borderId="33" xfId="0" applyNumberFormat="1" applyFont="1" applyBorder="1" applyAlignment="1">
      <alignment horizontal="center" vertical="center"/>
    </xf>
    <xf numFmtId="165" fontId="110" fillId="0" borderId="34" xfId="0" applyNumberFormat="1" applyFont="1" applyBorder="1" applyAlignment="1">
      <alignment horizontal="center" vertical="center"/>
    </xf>
    <xf numFmtId="165" fontId="110" fillId="0" borderId="35" xfId="0" applyNumberFormat="1" applyFont="1" applyBorder="1" applyAlignment="1">
      <alignment horizontal="center" vertical="center"/>
    </xf>
    <xf numFmtId="0" fontId="112" fillId="0" borderId="35" xfId="0" applyFont="1" applyBorder="1" applyAlignment="1">
      <alignment horizontal="center" vertical="center"/>
    </xf>
    <xf numFmtId="0" fontId="110" fillId="0" borderId="35" xfId="0" applyFont="1" applyBorder="1" applyAlignment="1">
      <alignment horizontal="center" vertical="center"/>
    </xf>
    <xf numFmtId="43" fontId="111" fillId="0" borderId="35" xfId="42" applyFont="1" applyBorder="1" applyAlignment="1">
      <alignment horizontal="right" vertical="center" wrapText="1"/>
    </xf>
    <xf numFmtId="165" fontId="110" fillId="0" borderId="36" xfId="0" applyNumberFormat="1" applyFont="1" applyBorder="1" applyAlignment="1">
      <alignment horizontal="center" vertical="center"/>
    </xf>
    <xf numFmtId="43" fontId="111" fillId="0" borderId="37" xfId="42" applyFont="1" applyBorder="1" applyAlignment="1">
      <alignment horizontal="right" vertical="center" wrapText="1"/>
    </xf>
    <xf numFmtId="166" fontId="108" fillId="0" borderId="10" xfId="0" applyNumberFormat="1" applyFont="1" applyBorder="1" applyAlignment="1">
      <alignment/>
    </xf>
    <xf numFmtId="0" fontId="116" fillId="0" borderId="10" xfId="0" applyFont="1" applyBorder="1" applyAlignment="1">
      <alignment horizontal="left" vertical="center"/>
    </xf>
    <xf numFmtId="166" fontId="116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118" fillId="0" borderId="0" xfId="0" applyFont="1" applyAlignment="1">
      <alignment horizontal="center" vertical="center"/>
    </xf>
    <xf numFmtId="10" fontId="119" fillId="0" borderId="10" xfId="0" applyNumberFormat="1" applyFont="1" applyBorder="1" applyAlignment="1">
      <alignment/>
    </xf>
    <xf numFmtId="0" fontId="120" fillId="0" borderId="0" xfId="0" applyFont="1" applyAlignment="1">
      <alignment vertical="center"/>
    </xf>
    <xf numFmtId="0" fontId="107" fillId="0" borderId="0" xfId="0" applyFont="1" applyAlignment="1">
      <alignment/>
    </xf>
    <xf numFmtId="0" fontId="121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10" fillId="0" borderId="38" xfId="0" applyFont="1" applyBorder="1" applyAlignment="1">
      <alignment vertical="center"/>
    </xf>
    <xf numFmtId="0" fontId="123" fillId="0" borderId="0" xfId="0" applyFont="1" applyAlignment="1">
      <alignment/>
    </xf>
    <xf numFmtId="0" fontId="110" fillId="0" borderId="0" xfId="0" applyFont="1" applyAlignment="1">
      <alignment horizontal="justify" vertical="center"/>
    </xf>
    <xf numFmtId="0" fontId="124" fillId="0" borderId="0" xfId="0" applyFont="1" applyAlignment="1">
      <alignment/>
    </xf>
    <xf numFmtId="0" fontId="125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vertical="center" wrapText="1"/>
    </xf>
    <xf numFmtId="0" fontId="126" fillId="0" borderId="10" xfId="0" applyFont="1" applyBorder="1" applyAlignment="1">
      <alignment vertical="center" wrapText="1"/>
    </xf>
    <xf numFmtId="0" fontId="127" fillId="0" borderId="10" xfId="0" applyFont="1" applyBorder="1" applyAlignment="1">
      <alignment horizontal="center" vertical="center" wrapText="1"/>
    </xf>
    <xf numFmtId="169" fontId="128" fillId="0" borderId="10" xfId="0" applyNumberFormat="1" applyFont="1" applyBorder="1" applyAlignment="1">
      <alignment horizontal="right" vertical="center" wrapText="1"/>
    </xf>
    <xf numFmtId="43" fontId="125" fillId="0" borderId="10" xfId="42" applyFont="1" applyBorder="1" applyAlignment="1">
      <alignment horizontal="right" vertical="center" wrapText="1"/>
    </xf>
    <xf numFmtId="0" fontId="128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left" vertical="center" wrapText="1"/>
    </xf>
    <xf numFmtId="2" fontId="128" fillId="0" borderId="10" xfId="42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27" fillId="0" borderId="10" xfId="42" applyNumberFormat="1" applyFont="1" applyBorder="1" applyAlignment="1">
      <alignment horizontal="right" vertical="center" wrapText="1"/>
    </xf>
    <xf numFmtId="2" fontId="129" fillId="0" borderId="10" xfId="42" applyNumberFormat="1" applyFont="1" applyBorder="1" applyAlignment="1">
      <alignment horizontal="right" vertical="center" wrapText="1"/>
    </xf>
    <xf numFmtId="0" fontId="106" fillId="0" borderId="0" xfId="0" applyFont="1" applyAlignment="1">
      <alignment/>
    </xf>
    <xf numFmtId="0" fontId="127" fillId="0" borderId="10" xfId="0" applyFont="1" applyBorder="1" applyAlignment="1">
      <alignment horizontal="left" vertical="center" wrapText="1"/>
    </xf>
    <xf numFmtId="2" fontId="127" fillId="0" borderId="10" xfId="0" applyNumberFormat="1" applyFont="1" applyBorder="1" applyAlignment="1">
      <alignment horizontal="right" vertical="center" wrapText="1"/>
    </xf>
    <xf numFmtId="43" fontId="129" fillId="0" borderId="10" xfId="42" applyFont="1" applyBorder="1" applyAlignment="1">
      <alignment horizontal="right" vertical="center" wrapText="1"/>
    </xf>
    <xf numFmtId="2" fontId="125" fillId="0" borderId="10" xfId="42" applyNumberFormat="1" applyFont="1" applyBorder="1" applyAlignment="1">
      <alignment horizontal="right" vertical="center" wrapText="1"/>
    </xf>
    <xf numFmtId="2" fontId="111" fillId="0" borderId="10" xfId="0" applyNumberFormat="1" applyFont="1" applyBorder="1" applyAlignment="1">
      <alignment horizontal="right" vertical="center" wrapText="1"/>
    </xf>
    <xf numFmtId="2" fontId="106" fillId="0" borderId="0" xfId="0" applyNumberFormat="1" applyFont="1" applyAlignment="1">
      <alignment/>
    </xf>
    <xf numFmtId="0" fontId="120" fillId="0" borderId="0" xfId="0" applyFont="1" applyAlignment="1">
      <alignment horizontal="justify" vertical="center"/>
    </xf>
    <xf numFmtId="0" fontId="118" fillId="0" borderId="0" xfId="0" applyFont="1" applyAlignment="1">
      <alignment horizontal="justify" vertical="center"/>
    </xf>
    <xf numFmtId="0" fontId="119" fillId="0" borderId="0" xfId="0" applyFont="1" applyAlignment="1">
      <alignment/>
    </xf>
    <xf numFmtId="0" fontId="130" fillId="0" borderId="10" xfId="0" applyFont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 wrapText="1"/>
    </xf>
    <xf numFmtId="0" fontId="130" fillId="0" borderId="0" xfId="0" applyFont="1" applyAlignment="1">
      <alignment/>
    </xf>
    <xf numFmtId="164" fontId="131" fillId="0" borderId="10" xfId="0" applyNumberFormat="1" applyFont="1" applyBorder="1" applyAlignment="1">
      <alignment horizontal="center" vertical="center"/>
    </xf>
    <xf numFmtId="164" fontId="131" fillId="0" borderId="10" xfId="0" applyNumberFormat="1" applyFont="1" applyBorder="1" applyAlignment="1">
      <alignment horizontal="center"/>
    </xf>
    <xf numFmtId="0" fontId="131" fillId="0" borderId="0" xfId="0" applyFont="1" applyAlignment="1">
      <alignment horizontal="center"/>
    </xf>
    <xf numFmtId="0" fontId="132" fillId="0" borderId="10" xfId="0" applyFont="1" applyBorder="1" applyAlignment="1">
      <alignment horizontal="left" vertical="center"/>
    </xf>
    <xf numFmtId="0" fontId="132" fillId="0" borderId="10" xfId="0" applyFont="1" applyBorder="1" applyAlignment="1">
      <alignment/>
    </xf>
    <xf numFmtId="0" fontId="132" fillId="0" borderId="0" xfId="0" applyFont="1" applyAlignment="1">
      <alignment/>
    </xf>
    <xf numFmtId="164" fontId="132" fillId="0" borderId="10" xfId="0" applyNumberFormat="1" applyFont="1" applyBorder="1" applyAlignment="1">
      <alignment horizontal="center" vertical="center"/>
    </xf>
    <xf numFmtId="164" fontId="119" fillId="0" borderId="10" xfId="0" applyNumberFormat="1" applyFont="1" applyBorder="1" applyAlignment="1">
      <alignment horizontal="center" vertical="center"/>
    </xf>
    <xf numFmtId="0" fontId="119" fillId="0" borderId="10" xfId="0" applyFont="1" applyBorder="1" applyAlignment="1">
      <alignment/>
    </xf>
    <xf numFmtId="166" fontId="133" fillId="0" borderId="10" xfId="0" applyNumberFormat="1" applyFont="1" applyBorder="1" applyAlignment="1">
      <alignment/>
    </xf>
    <xf numFmtId="166" fontId="119" fillId="0" borderId="10" xfId="0" applyNumberFormat="1" applyFont="1" applyBorder="1" applyAlignment="1">
      <alignment/>
    </xf>
    <xf numFmtId="164" fontId="119" fillId="0" borderId="0" xfId="0" applyNumberFormat="1" applyFont="1" applyAlignment="1">
      <alignment/>
    </xf>
    <xf numFmtId="166" fontId="132" fillId="0" borderId="10" xfId="0" applyNumberFormat="1" applyFont="1" applyBorder="1" applyAlignment="1">
      <alignment/>
    </xf>
    <xf numFmtId="164" fontId="11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19" fillId="0" borderId="10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2" fontId="119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32" fillId="0" borderId="22" xfId="0" applyNumberFormat="1" applyFont="1" applyBorder="1" applyAlignment="1">
      <alignment horizontal="right" vertical="center"/>
    </xf>
    <xf numFmtId="0" fontId="134" fillId="0" borderId="10" xfId="0" applyFont="1" applyBorder="1" applyAlignment="1">
      <alignment horizontal="center" vertical="center" wrapText="1"/>
    </xf>
    <xf numFmtId="165" fontId="134" fillId="0" borderId="10" xfId="0" applyNumberFormat="1" applyFont="1" applyBorder="1" applyAlignment="1">
      <alignment horizontal="center" vertical="center" wrapText="1"/>
    </xf>
    <xf numFmtId="164" fontId="135" fillId="0" borderId="10" xfId="0" applyNumberFormat="1" applyFont="1" applyBorder="1" applyAlignment="1">
      <alignment horizontal="center"/>
    </xf>
    <xf numFmtId="0" fontId="136" fillId="0" borderId="10" xfId="0" applyFont="1" applyBorder="1" applyAlignment="1">
      <alignment/>
    </xf>
    <xf numFmtId="166" fontId="136" fillId="0" borderId="10" xfId="0" applyNumberFormat="1" applyFont="1" applyBorder="1" applyAlignment="1">
      <alignment/>
    </xf>
    <xf numFmtId="0" fontId="13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43" fontId="7" fillId="0" borderId="10" xfId="42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2" fillId="0" borderId="10" xfId="0" applyFont="1" applyBorder="1" applyAlignment="1">
      <alignment horizontal="left" vertical="center"/>
    </xf>
    <xf numFmtId="164" fontId="119" fillId="0" borderId="10" xfId="0" applyNumberFormat="1" applyFont="1" applyBorder="1" applyAlignment="1">
      <alignment horizontal="center"/>
    </xf>
    <xf numFmtId="0" fontId="137" fillId="0" borderId="10" xfId="0" applyFont="1" applyBorder="1" applyAlignment="1">
      <alignment/>
    </xf>
    <xf numFmtId="164" fontId="132" fillId="0" borderId="10" xfId="0" applyNumberFormat="1" applyFont="1" applyBorder="1" applyAlignment="1">
      <alignment/>
    </xf>
    <xf numFmtId="164" fontId="138" fillId="0" borderId="10" xfId="0" applyNumberFormat="1" applyFont="1" applyBorder="1" applyAlignment="1">
      <alignment horizontal="center"/>
    </xf>
    <xf numFmtId="0" fontId="139" fillId="0" borderId="39" xfId="0" applyFont="1" applyBorder="1" applyAlignment="1">
      <alignment vertical="center"/>
    </xf>
    <xf numFmtId="166" fontId="134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6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32" fillId="0" borderId="10" xfId="0" applyFont="1" applyBorder="1" applyAlignment="1">
      <alignment horizontal="left" vertical="center"/>
    </xf>
    <xf numFmtId="0" fontId="140" fillId="0" borderId="38" xfId="0" applyFont="1" applyBorder="1" applyAlignment="1">
      <alignment horizontal="center"/>
    </xf>
    <xf numFmtId="0" fontId="138" fillId="0" borderId="39" xfId="0" applyFont="1" applyBorder="1" applyAlignment="1">
      <alignment vertical="center"/>
    </xf>
    <xf numFmtId="0" fontId="13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66" fontId="11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/>
    </xf>
    <xf numFmtId="164" fontId="13" fillId="0" borderId="10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3" fontId="9" fillId="0" borderId="10" xfId="42" applyFont="1" applyBorder="1" applyAlignment="1">
      <alignment horizontal="right"/>
    </xf>
    <xf numFmtId="43" fontId="9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17" fillId="0" borderId="0" xfId="0" applyFont="1" applyAlignment="1">
      <alignment/>
    </xf>
    <xf numFmtId="0" fontId="8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/>
    </xf>
    <xf numFmtId="43" fontId="23" fillId="33" borderId="12" xfId="42" applyFont="1" applyFill="1" applyBorder="1" applyAlignment="1">
      <alignment horizontal="right" vertical="center" wrapText="1"/>
    </xf>
    <xf numFmtId="43" fontId="22" fillId="0" borderId="0" xfId="0" applyNumberFormat="1" applyFont="1" applyAlignment="1">
      <alignment/>
    </xf>
    <xf numFmtId="0" fontId="23" fillId="33" borderId="4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33" borderId="39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 wrapText="1"/>
    </xf>
    <xf numFmtId="43" fontId="23" fillId="33" borderId="42" xfId="42" applyFont="1" applyFill="1" applyBorder="1" applyAlignment="1">
      <alignment horizontal="right" vertical="center" wrapText="1"/>
    </xf>
    <xf numFmtId="43" fontId="23" fillId="33" borderId="32" xfId="42" applyFont="1" applyFill="1" applyBorder="1" applyAlignment="1">
      <alignment horizontal="right" vertical="center" wrapText="1"/>
    </xf>
    <xf numFmtId="43" fontId="24" fillId="33" borderId="42" xfId="42" applyFont="1" applyFill="1" applyBorder="1" applyAlignment="1">
      <alignment horizontal="right" vertical="center" wrapText="1"/>
    </xf>
    <xf numFmtId="43" fontId="81" fillId="0" borderId="0" xfId="0" applyNumberFormat="1" applyFont="1" applyAlignment="1">
      <alignment/>
    </xf>
    <xf numFmtId="0" fontId="81" fillId="0" borderId="0" xfId="0" applyFont="1" applyBorder="1" applyAlignment="1">
      <alignment/>
    </xf>
    <xf numFmtId="43" fontId="23" fillId="33" borderId="19" xfId="42" applyFont="1" applyFill="1" applyBorder="1" applyAlignment="1" quotePrefix="1">
      <alignment horizontal="center" vertical="center" wrapText="1"/>
    </xf>
    <xf numFmtId="164" fontId="23" fillId="33" borderId="40" xfId="0" applyNumberFormat="1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/>
    </xf>
    <xf numFmtId="0" fontId="140" fillId="0" borderId="10" xfId="0" applyFont="1" applyBorder="1" applyAlignment="1">
      <alignment horizontal="center" vertical="center" wrapText="1"/>
    </xf>
    <xf numFmtId="164" fontId="140" fillId="0" borderId="10" xfId="0" applyNumberFormat="1" applyFont="1" applyBorder="1" applyAlignment="1">
      <alignment horizontal="center" vertical="center"/>
    </xf>
    <xf numFmtId="164" fontId="140" fillId="0" borderId="10" xfId="0" applyNumberFormat="1" applyFont="1" applyBorder="1" applyAlignment="1">
      <alignment horizontal="center" vertical="center" wrapText="1"/>
    </xf>
    <xf numFmtId="164" fontId="140" fillId="0" borderId="10" xfId="0" applyNumberFormat="1" applyFont="1" applyBorder="1" applyAlignment="1">
      <alignment horizontal="center"/>
    </xf>
    <xf numFmtId="0" fontId="140" fillId="0" borderId="10" xfId="0" applyFont="1" applyBorder="1" applyAlignment="1">
      <alignment/>
    </xf>
    <xf numFmtId="166" fontId="141" fillId="0" borderId="10" xfId="0" applyNumberFormat="1" applyFont="1" applyBorder="1" applyAlignment="1">
      <alignment/>
    </xf>
    <xf numFmtId="166" fontId="140" fillId="0" borderId="10" xfId="0" applyNumberFormat="1" applyFont="1" applyBorder="1" applyAlignment="1">
      <alignment/>
    </xf>
    <xf numFmtId="164" fontId="140" fillId="0" borderId="10" xfId="0" applyNumberFormat="1" applyFont="1" applyBorder="1" applyAlignment="1">
      <alignment/>
    </xf>
    <xf numFmtId="164" fontId="142" fillId="0" borderId="10" xfId="0" applyNumberFormat="1" applyFont="1" applyBorder="1" applyAlignment="1">
      <alignment horizontal="center" vertical="center"/>
    </xf>
    <xf numFmtId="164" fontId="140" fillId="0" borderId="10" xfId="0" applyNumberFormat="1" applyFont="1" applyBorder="1" applyAlignment="1">
      <alignment horizontal="left" vertical="center"/>
    </xf>
    <xf numFmtId="166" fontId="140" fillId="0" borderId="10" xfId="0" applyNumberFormat="1" applyFont="1" applyBorder="1" applyAlignment="1">
      <alignment horizontal="right" vertical="center" wrapText="1"/>
    </xf>
    <xf numFmtId="166" fontId="8" fillId="0" borderId="10" xfId="0" applyNumberFormat="1" applyFont="1" applyBorder="1" applyAlignment="1">
      <alignment horizontal="right" vertical="center" wrapText="1"/>
    </xf>
    <xf numFmtId="43" fontId="140" fillId="0" borderId="10" xfId="42" applyFont="1" applyBorder="1" applyAlignment="1">
      <alignment/>
    </xf>
    <xf numFmtId="164" fontId="142" fillId="0" borderId="10" xfId="0" applyNumberFormat="1" applyFont="1" applyBorder="1" applyAlignment="1">
      <alignment horizontal="center"/>
    </xf>
    <xf numFmtId="166" fontId="140" fillId="0" borderId="10" xfId="42" applyNumberFormat="1" applyFont="1" applyBorder="1" applyAlignment="1">
      <alignment/>
    </xf>
    <xf numFmtId="166" fontId="141" fillId="0" borderId="10" xfId="42" applyNumberFormat="1" applyFont="1" applyBorder="1" applyAlignment="1">
      <alignment/>
    </xf>
    <xf numFmtId="0" fontId="14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/>
    </xf>
    <xf numFmtId="0" fontId="26" fillId="33" borderId="14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6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 wrapText="1"/>
    </xf>
    <xf numFmtId="164" fontId="130" fillId="0" borderId="10" xfId="0" applyNumberFormat="1" applyFont="1" applyBorder="1" applyAlignment="1">
      <alignment horizontal="center" vertical="center"/>
    </xf>
    <xf numFmtId="164" fontId="130" fillId="0" borderId="10" xfId="0" applyNumberFormat="1" applyFont="1" applyBorder="1" applyAlignment="1">
      <alignment horizontal="center" vertical="center" wrapText="1"/>
    </xf>
    <xf numFmtId="164" fontId="130" fillId="0" borderId="10" xfId="0" applyNumberFormat="1" applyFont="1" applyBorder="1" applyAlignment="1">
      <alignment horizontal="center"/>
    </xf>
    <xf numFmtId="0" fontId="140" fillId="0" borderId="0" xfId="0" applyFont="1" applyAlignment="1">
      <alignment/>
    </xf>
    <xf numFmtId="175" fontId="20" fillId="33" borderId="0" xfId="42" applyNumberFormat="1" applyFont="1" applyFill="1" applyBorder="1" applyAlignment="1">
      <alignment horizontal="left" vertical="center" wrapText="1"/>
    </xf>
    <xf numFmtId="43" fontId="24" fillId="33" borderId="0" xfId="42" applyFont="1" applyFill="1" applyBorder="1" applyAlignment="1">
      <alignment horizontal="right" vertical="center" wrapText="1"/>
    </xf>
    <xf numFmtId="2" fontId="20" fillId="33" borderId="0" xfId="42" applyNumberFormat="1" applyFont="1" applyFill="1" applyBorder="1" applyAlignment="1">
      <alignment horizontal="right" vertical="center" wrapText="1"/>
    </xf>
    <xf numFmtId="0" fontId="140" fillId="0" borderId="10" xfId="0" applyFont="1" applyFill="1" applyBorder="1" applyAlignment="1">
      <alignment horizontal="center" vertical="center" wrapText="1"/>
    </xf>
    <xf numFmtId="43" fontId="26" fillId="33" borderId="41" xfId="42" applyFont="1" applyFill="1" applyBorder="1" applyAlignment="1">
      <alignment horizontal="right" vertical="center" wrapText="1"/>
    </xf>
    <xf numFmtId="2" fontId="24" fillId="33" borderId="43" xfId="42" applyNumberFormat="1" applyFont="1" applyFill="1" applyBorder="1" applyAlignment="1">
      <alignment horizontal="right" vertical="center" wrapText="1"/>
    </xf>
    <xf numFmtId="43" fontId="23" fillId="33" borderId="40" xfId="42" applyFont="1" applyFill="1" applyBorder="1" applyAlignment="1">
      <alignment horizontal="right" vertical="center" wrapText="1"/>
    </xf>
    <xf numFmtId="43" fontId="23" fillId="33" borderId="44" xfId="42" applyFont="1" applyFill="1" applyBorder="1" applyAlignment="1">
      <alignment horizontal="right" vertical="center" wrapText="1"/>
    </xf>
    <xf numFmtId="43" fontId="23" fillId="33" borderId="45" xfId="42" applyFont="1" applyFill="1" applyBorder="1" applyAlignment="1">
      <alignment horizontal="right" vertical="center" wrapText="1"/>
    </xf>
    <xf numFmtId="43" fontId="23" fillId="33" borderId="46" xfId="42" applyFont="1" applyFill="1" applyBorder="1" applyAlignment="1">
      <alignment horizontal="right" vertical="center" wrapText="1"/>
    </xf>
    <xf numFmtId="2" fontId="20" fillId="33" borderId="47" xfId="42" applyNumberFormat="1" applyFont="1" applyFill="1" applyBorder="1" applyAlignment="1">
      <alignment horizontal="right" vertical="center" wrapText="1"/>
    </xf>
    <xf numFmtId="43" fontId="23" fillId="33" borderId="48" xfId="42" applyFont="1" applyFill="1" applyBorder="1" applyAlignment="1">
      <alignment horizontal="right" vertical="center" wrapText="1"/>
    </xf>
    <xf numFmtId="43" fontId="23" fillId="33" borderId="43" xfId="42" applyFont="1" applyFill="1" applyBorder="1" applyAlignment="1">
      <alignment horizontal="right" vertical="center" wrapText="1"/>
    </xf>
    <xf numFmtId="43" fontId="23" fillId="33" borderId="49" xfId="42" applyFont="1" applyFill="1" applyBorder="1" applyAlignment="1">
      <alignment horizontal="right" vertical="center" wrapText="1"/>
    </xf>
    <xf numFmtId="2" fontId="20" fillId="33" borderId="50" xfId="42" applyNumberFormat="1" applyFont="1" applyFill="1" applyBorder="1" applyAlignment="1">
      <alignment horizontal="right" vertical="center" wrapText="1"/>
    </xf>
    <xf numFmtId="0" fontId="140" fillId="0" borderId="0" xfId="0" applyFont="1" applyAlignment="1">
      <alignment horizontal="center"/>
    </xf>
    <xf numFmtId="0" fontId="140" fillId="0" borderId="11" xfId="0" applyFont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/>
    </xf>
    <xf numFmtId="2" fontId="24" fillId="33" borderId="27" xfId="42" applyNumberFormat="1" applyFont="1" applyFill="1" applyBorder="1" applyAlignment="1">
      <alignment horizontal="right" vertical="center" wrapText="1"/>
    </xf>
    <xf numFmtId="2" fontId="20" fillId="33" borderId="17" xfId="42" applyNumberFormat="1" applyFont="1" applyFill="1" applyBorder="1" applyAlignment="1">
      <alignment vertical="center" wrapText="1"/>
    </xf>
    <xf numFmtId="43" fontId="26" fillId="33" borderId="17" xfId="4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0" fillId="0" borderId="0" xfId="0" applyFont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4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140" fillId="0" borderId="10" xfId="0" applyFont="1" applyBorder="1" applyAlignment="1">
      <alignment vertical="center"/>
    </xf>
    <xf numFmtId="166" fontId="141" fillId="0" borderId="10" xfId="0" applyNumberFormat="1" applyFont="1" applyBorder="1" applyAlignment="1">
      <alignment vertical="center"/>
    </xf>
    <xf numFmtId="164" fontId="140" fillId="0" borderId="10" xfId="0" applyNumberFormat="1" applyFont="1" applyBorder="1" applyAlignment="1">
      <alignment vertical="center"/>
    </xf>
    <xf numFmtId="166" fontId="140" fillId="0" borderId="10" xfId="0" applyNumberFormat="1" applyFont="1" applyBorder="1" applyAlignment="1">
      <alignment vertical="center"/>
    </xf>
    <xf numFmtId="0" fontId="130" fillId="0" borderId="0" xfId="0" applyFont="1" applyAlignment="1">
      <alignment horizontal="left" vertical="center"/>
    </xf>
    <xf numFmtId="43" fontId="23" fillId="33" borderId="51" xfId="42" applyFont="1" applyFill="1" applyBorder="1" applyAlignment="1">
      <alignment horizontal="right" vertical="center" wrapText="1"/>
    </xf>
    <xf numFmtId="0" fontId="26" fillId="0" borderId="40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0" borderId="14" xfId="0" applyFont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144" fillId="0" borderId="52" xfId="0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45" fillId="0" borderId="0" xfId="0" applyFont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40" fillId="0" borderId="0" xfId="0" applyFont="1" applyAlignment="1">
      <alignment horizontal="center" vertical="center" wrapText="1"/>
    </xf>
    <xf numFmtId="0" fontId="140" fillId="0" borderId="0" xfId="0" applyFont="1" applyAlignment="1">
      <alignment horizontal="center"/>
    </xf>
    <xf numFmtId="0" fontId="130" fillId="0" borderId="0" xfId="0" applyFont="1" applyAlignment="1">
      <alignment horizontal="left" vertical="center"/>
    </xf>
    <xf numFmtId="0" fontId="143" fillId="0" borderId="0" xfId="0" applyFont="1" applyAlignment="1">
      <alignment horizontal="center" vertical="center"/>
    </xf>
    <xf numFmtId="0" fontId="143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4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left" vertical="center" wrapText="1"/>
    </xf>
    <xf numFmtId="0" fontId="20" fillId="33" borderId="38" xfId="0" applyFont="1" applyFill="1" applyBorder="1" applyAlignment="1">
      <alignment horizontal="left" vertical="center" wrapText="1"/>
    </xf>
    <xf numFmtId="0" fontId="20" fillId="33" borderId="32" xfId="0" applyFont="1" applyFill="1" applyBorder="1" applyAlignment="1">
      <alignment horizontal="left" vertical="center" wrapText="1"/>
    </xf>
    <xf numFmtId="43" fontId="26" fillId="33" borderId="37" xfId="42" applyFont="1" applyFill="1" applyBorder="1" applyAlignment="1">
      <alignment horizontal="center" vertical="center" wrapText="1"/>
    </xf>
    <xf numFmtId="43" fontId="26" fillId="33" borderId="29" xfId="42" applyFont="1" applyFill="1" applyBorder="1" applyAlignment="1">
      <alignment horizontal="center" vertical="center" wrapText="1"/>
    </xf>
    <xf numFmtId="43" fontId="26" fillId="33" borderId="28" xfId="42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left" vertical="center" wrapText="1"/>
    </xf>
    <xf numFmtId="0" fontId="20" fillId="33" borderId="56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175" fontId="20" fillId="33" borderId="53" xfId="42" applyNumberFormat="1" applyFont="1" applyFill="1" applyBorder="1" applyAlignment="1">
      <alignment horizontal="left" vertical="center" wrapText="1"/>
    </xf>
    <xf numFmtId="175" fontId="20" fillId="33" borderId="54" xfId="42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0" fontId="26" fillId="33" borderId="38" xfId="0" applyFont="1" applyFill="1" applyBorder="1" applyAlignment="1">
      <alignment horizontal="left" vertical="center" wrapText="1"/>
    </xf>
    <xf numFmtId="0" fontId="26" fillId="33" borderId="32" xfId="0" applyFont="1" applyFill="1" applyBorder="1" applyAlignment="1">
      <alignment horizontal="left" vertical="center" wrapText="1"/>
    </xf>
    <xf numFmtId="43" fontId="23" fillId="33" borderId="27" xfId="42" applyFont="1" applyFill="1" applyBorder="1" applyAlignment="1">
      <alignment horizontal="center" vertical="center" wrapText="1"/>
    </xf>
    <xf numFmtId="43" fontId="23" fillId="33" borderId="29" xfId="42" applyFont="1" applyFill="1" applyBorder="1" applyAlignment="1">
      <alignment horizontal="center" vertical="center" wrapText="1"/>
    </xf>
    <xf numFmtId="43" fontId="23" fillId="33" borderId="28" xfId="42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33" borderId="44" xfId="0" applyFont="1" applyFill="1" applyBorder="1" applyAlignment="1">
      <alignment horizontal="left" vertical="center" wrapText="1"/>
    </xf>
    <xf numFmtId="0" fontId="24" fillId="33" borderId="38" xfId="0" applyFont="1" applyFill="1" applyBorder="1" applyAlignment="1">
      <alignment horizontal="left" vertical="center" wrapText="1"/>
    </xf>
    <xf numFmtId="0" fontId="24" fillId="33" borderId="3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40" fillId="0" borderId="0" xfId="0" applyFont="1" applyBorder="1" applyAlignment="1">
      <alignment horizontal="center"/>
    </xf>
    <xf numFmtId="0" fontId="132" fillId="0" borderId="10" xfId="0" applyFont="1" applyBorder="1" applyAlignment="1">
      <alignment horizontal="left" vertical="center"/>
    </xf>
    <xf numFmtId="0" fontId="140" fillId="0" borderId="38" xfId="0" applyFont="1" applyBorder="1" applyAlignment="1">
      <alignment horizontal="center"/>
    </xf>
    <xf numFmtId="164" fontId="127" fillId="0" borderId="39" xfId="0" applyNumberFormat="1" applyFont="1" applyBorder="1" applyAlignment="1">
      <alignment horizontal="center" vertical="center" wrapText="1"/>
    </xf>
    <xf numFmtId="164" fontId="127" fillId="0" borderId="22" xfId="0" applyNumberFormat="1" applyFont="1" applyBorder="1" applyAlignment="1">
      <alignment horizontal="center" vertical="center" wrapText="1"/>
    </xf>
    <xf numFmtId="0" fontId="113" fillId="0" borderId="39" xfId="0" applyFont="1" applyBorder="1" applyAlignment="1">
      <alignment horizontal="left" vertical="center" wrapText="1"/>
    </xf>
    <xf numFmtId="0" fontId="113" fillId="0" borderId="22" xfId="0" applyFont="1" applyBorder="1" applyAlignment="1">
      <alignment horizontal="left" vertical="center" wrapText="1"/>
    </xf>
    <xf numFmtId="0" fontId="127" fillId="0" borderId="39" xfId="0" applyFont="1" applyBorder="1" applyAlignment="1">
      <alignment horizontal="left" vertical="center" wrapText="1"/>
    </xf>
    <xf numFmtId="0" fontId="127" fillId="0" borderId="22" xfId="0" applyFont="1" applyBorder="1" applyAlignment="1">
      <alignment horizontal="left" vertical="center" wrapText="1"/>
    </xf>
    <xf numFmtId="0" fontId="128" fillId="0" borderId="39" xfId="0" applyFont="1" applyBorder="1" applyAlignment="1">
      <alignment horizontal="center" vertical="center" wrapText="1"/>
    </xf>
    <xf numFmtId="0" fontId="128" fillId="0" borderId="22" xfId="0" applyFont="1" applyBorder="1" applyAlignment="1">
      <alignment horizontal="center" vertical="center" wrapText="1"/>
    </xf>
    <xf numFmtId="0" fontId="111" fillId="0" borderId="39" xfId="0" applyFont="1" applyBorder="1" applyAlignment="1">
      <alignment horizontal="left" vertical="center" wrapText="1"/>
    </xf>
    <xf numFmtId="0" fontId="111" fillId="0" borderId="22" xfId="0" applyFont="1" applyBorder="1" applyAlignment="1">
      <alignment horizontal="left" vertical="center" wrapText="1"/>
    </xf>
    <xf numFmtId="0" fontId="127" fillId="0" borderId="39" xfId="0" applyFont="1" applyBorder="1" applyAlignment="1">
      <alignment horizontal="center" vertical="center" wrapText="1"/>
    </xf>
    <xf numFmtId="0" fontId="127" fillId="0" borderId="22" xfId="0" applyFont="1" applyBorder="1" applyAlignment="1">
      <alignment horizontal="center" vertical="center" wrapText="1"/>
    </xf>
    <xf numFmtId="0" fontId="110" fillId="0" borderId="38" xfId="0" applyFont="1" applyBorder="1" applyAlignment="1">
      <alignment horizontal="right" vertical="center"/>
    </xf>
    <xf numFmtId="0" fontId="128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44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7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39" fillId="0" borderId="39" xfId="0" applyFont="1" applyBorder="1" applyAlignment="1">
      <alignment horizontal="center" vertical="center"/>
    </xf>
    <xf numFmtId="0" fontId="139" fillId="0" borderId="22" xfId="0" applyFont="1" applyBorder="1" applyAlignment="1">
      <alignment horizontal="center" vertical="center"/>
    </xf>
    <xf numFmtId="0" fontId="130" fillId="0" borderId="39" xfId="0" applyFont="1" applyBorder="1" applyAlignment="1">
      <alignment horizontal="center" vertical="center" wrapText="1"/>
    </xf>
    <xf numFmtId="0" fontId="130" fillId="0" borderId="22" xfId="0" applyFont="1" applyBorder="1" applyAlignment="1">
      <alignment horizontal="center" vertical="center" wrapText="1"/>
    </xf>
    <xf numFmtId="0" fontId="130" fillId="0" borderId="11" xfId="0" applyFont="1" applyBorder="1" applyAlignment="1">
      <alignment horizontal="center" vertical="center"/>
    </xf>
    <xf numFmtId="0" fontId="130" fillId="0" borderId="12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 wrapText="1"/>
    </xf>
    <xf numFmtId="0" fontId="130" fillId="0" borderId="12" xfId="0" applyFont="1" applyBorder="1" applyAlignment="1">
      <alignment horizontal="center" vertical="center" wrapText="1"/>
    </xf>
    <xf numFmtId="0" fontId="148" fillId="0" borderId="39" xfId="0" applyFont="1" applyBorder="1" applyAlignment="1">
      <alignment horizontal="center" vertical="center"/>
    </xf>
    <xf numFmtId="0" fontId="148" fillId="0" borderId="22" xfId="0" applyFont="1" applyBorder="1" applyAlignment="1">
      <alignment horizontal="center" vertical="center"/>
    </xf>
    <xf numFmtId="0" fontId="118" fillId="0" borderId="38" xfId="0" applyFont="1" applyBorder="1" applyAlignment="1">
      <alignment horizontal="center"/>
    </xf>
    <xf numFmtId="0" fontId="116" fillId="0" borderId="10" xfId="0" applyFont="1" applyBorder="1" applyAlignment="1">
      <alignment horizontal="left" vertical="center"/>
    </xf>
    <xf numFmtId="0" fontId="140" fillId="0" borderId="11" xfId="0" applyFont="1" applyBorder="1" applyAlignment="1">
      <alignment horizontal="center" vertical="center"/>
    </xf>
    <xf numFmtId="0" fontId="140" fillId="0" borderId="12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 wrapText="1"/>
    </xf>
    <xf numFmtId="0" fontId="140" fillId="0" borderId="12" xfId="0" applyFont="1" applyBorder="1" applyAlignment="1">
      <alignment horizontal="center" vertical="center" wrapText="1"/>
    </xf>
    <xf numFmtId="0" fontId="140" fillId="0" borderId="39" xfId="0" applyFont="1" applyBorder="1" applyAlignment="1">
      <alignment horizontal="center"/>
    </xf>
    <xf numFmtId="0" fontId="140" fillId="0" borderId="56" xfId="0" applyFont="1" applyBorder="1" applyAlignment="1">
      <alignment horizontal="center"/>
    </xf>
    <xf numFmtId="0" fontId="140" fillId="0" borderId="22" xfId="0" applyFont="1" applyBorder="1" applyAlignment="1">
      <alignment horizontal="center"/>
    </xf>
    <xf numFmtId="0" fontId="149" fillId="0" borderId="0" xfId="0" applyFont="1" applyAlignment="1">
      <alignment horizontal="center" vertical="center" wrapText="1"/>
    </xf>
    <xf numFmtId="164" fontId="140" fillId="0" borderId="39" xfId="0" applyNumberFormat="1" applyFont="1" applyBorder="1" applyAlignment="1">
      <alignment horizontal="center" vertical="center"/>
    </xf>
    <xf numFmtId="164" fontId="140" fillId="0" borderId="56" xfId="0" applyNumberFormat="1" applyFont="1" applyBorder="1" applyAlignment="1">
      <alignment horizontal="center" vertical="center"/>
    </xf>
    <xf numFmtId="164" fontId="140" fillId="0" borderId="22" xfId="0" applyNumberFormat="1" applyFont="1" applyBorder="1" applyAlignment="1">
      <alignment horizontal="center" vertical="center"/>
    </xf>
    <xf numFmtId="0" fontId="150" fillId="0" borderId="48" xfId="0" applyFont="1" applyBorder="1" applyAlignment="1">
      <alignment horizontal="left"/>
    </xf>
    <xf numFmtId="0" fontId="130" fillId="0" borderId="0" xfId="0" applyFont="1" applyBorder="1" applyAlignment="1">
      <alignment horizontal="left" vertical="center"/>
    </xf>
    <xf numFmtId="0" fontId="11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47625</xdr:rowOff>
    </xdr:from>
    <xdr:to>
      <xdr:col>5</xdr:col>
      <xdr:colOff>1114425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048500" y="47625"/>
          <a:ext cx="90487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1 (</a:t>
          </a:r>
          <a:r>
            <a:rPr lang="en-US" cap="none" sz="1200" b="0" i="0" u="none" baseline="0">
              <a:solidFill>
                <a:srgbClr val="000000"/>
              </a:solidFill>
            </a:rPr>
            <a:t>ক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371475</xdr:colOff>
      <xdr:row>45</xdr:row>
      <xdr:rowOff>19050</xdr:rowOff>
    </xdr:from>
    <xdr:to>
      <xdr:col>5</xdr:col>
      <xdr:colOff>1143000</xdr:colOff>
      <xdr:row>46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10425" y="11887200"/>
          <a:ext cx="771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২</a:t>
          </a:r>
        </a:p>
      </xdr:txBody>
    </xdr:sp>
    <xdr:clientData/>
  </xdr:twoCellAnchor>
  <xdr:twoCellAnchor>
    <xdr:from>
      <xdr:col>5</xdr:col>
      <xdr:colOff>238125</xdr:colOff>
      <xdr:row>91</xdr:row>
      <xdr:rowOff>47625</xdr:rowOff>
    </xdr:from>
    <xdr:to>
      <xdr:col>5</xdr:col>
      <xdr:colOff>1114425</xdr:colOff>
      <xdr:row>92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7077075" y="23431500"/>
          <a:ext cx="8763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1 (</a:t>
          </a:r>
          <a:r>
            <a:rPr lang="en-US" cap="none" sz="1200" b="0" i="0" u="none" baseline="0">
              <a:solidFill>
                <a:srgbClr val="000000"/>
              </a:solidFill>
            </a:rPr>
            <a:t>খ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4</xdr:col>
      <xdr:colOff>1266825</xdr:colOff>
      <xdr:row>0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657850" y="0"/>
          <a:ext cx="9906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৩</a:t>
          </a:r>
          <a:r>
            <a:rPr lang="en-US" cap="none" sz="1200" b="0" i="0" u="none" baseline="0">
              <a:solidFill>
                <a:srgbClr val="000000"/>
              </a:solidFill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</a:rPr>
            <a:t>ক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342900</xdr:colOff>
      <xdr:row>49</xdr:row>
      <xdr:rowOff>0</xdr:rowOff>
    </xdr:from>
    <xdr:to>
      <xdr:col>4</xdr:col>
      <xdr:colOff>1266825</xdr:colOff>
      <xdr:row>49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5724525" y="12134850"/>
          <a:ext cx="9239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৩</a:t>
          </a:r>
          <a:r>
            <a:rPr lang="en-US" cap="none" sz="1200" b="0" i="0" u="none" baseline="0">
              <a:solidFill>
                <a:srgbClr val="000000"/>
              </a:solidFill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</a:rPr>
            <a:t>খ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38100</xdr:rowOff>
    </xdr:from>
    <xdr:to>
      <xdr:col>5</xdr:col>
      <xdr:colOff>1257300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5867400" y="38100"/>
          <a:ext cx="90487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৪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466725</xdr:colOff>
      <xdr:row>43</xdr:row>
      <xdr:rowOff>47625</xdr:rowOff>
    </xdr:from>
    <xdr:to>
      <xdr:col>5</xdr:col>
      <xdr:colOff>1238250</xdr:colOff>
      <xdr:row>43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5981700" y="10220325"/>
          <a:ext cx="7715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৫</a:t>
          </a:r>
        </a:p>
      </xdr:txBody>
    </xdr:sp>
    <xdr:clientData/>
  </xdr:twoCellAnchor>
  <xdr:twoCellAnchor>
    <xdr:from>
      <xdr:col>5</xdr:col>
      <xdr:colOff>323850</xdr:colOff>
      <xdr:row>89</xdr:row>
      <xdr:rowOff>38100</xdr:rowOff>
    </xdr:from>
    <xdr:to>
      <xdr:col>5</xdr:col>
      <xdr:colOff>1257300</xdr:colOff>
      <xdr:row>89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5838825" y="20726400"/>
          <a:ext cx="9334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৪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খ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28575</xdr:rowOff>
    </xdr:from>
    <xdr:to>
      <xdr:col>5</xdr:col>
      <xdr:colOff>1057275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419725" y="28575"/>
          <a:ext cx="8382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5</xdr:col>
      <xdr:colOff>57150</xdr:colOff>
      <xdr:row>39</xdr:row>
      <xdr:rowOff>28575</xdr:rowOff>
    </xdr:from>
    <xdr:to>
      <xdr:col>5</xdr:col>
      <xdr:colOff>828675</xdr:colOff>
      <xdr:row>40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257800" y="9725025"/>
          <a:ext cx="771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সংযুক্তি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PMP\Downloads\Revised%20Fund%20Request-1st%20Quarter-2020-2021-(19-07-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-Mehedi%20Hasan\Aprodhan%20Shasho%20Project-06-03-2020\Fund%20Received%20&amp;%20Transfer%20Folder\Fund%20Managemant\Revised%20Fund%20Management%20Account-19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Book"/>
      <sheetName val="Fund"/>
      <sheetName val="Abortak Fund"/>
      <sheetName val="Capital Fund"/>
      <sheetName val="Loan"/>
      <sheetName val="Salary Officer-3111101"/>
      <sheetName val="Honorarium Allowance-3111332"/>
      <sheetName val="Cleaning-3211102"/>
      <sheetName val="Entertainment-3211106"/>
      <sheetName val="Transport Use-3211107"/>
      <sheetName val="Grand Salary-3211109"/>
      <sheetName val="Seminner &amp; Confarence-3211111"/>
      <sheetName val="Electricity-3211113"/>
      <sheetName val="Internet-3211117"/>
      <sheetName val="Postage-3211119"/>
      <sheetName val="Telephone-3211120"/>
      <sheetName val="Advertising-3211125"/>
      <sheetName val="Adio Vedio-3211126"/>
      <sheetName val="Books-3211127"/>
      <sheetName val="Registration-3221104"/>
      <sheetName val="Bank Charge-3221108"/>
      <sheetName val="Training-3231201"/>
      <sheetName val="Petrol oil-3243101"/>
      <sheetName val="Gas &amp; Lubricant-3243102"/>
      <sheetName val="Travel-3244101"/>
      <sheetName val="Transfer-3241102"/>
      <sheetName val="Seed &amp; Plant-3251109"/>
      <sheetName val="Computer Ex-3255101"/>
      <sheetName val="Printing &amp; Banding-3255102"/>
      <sheetName val="Stamp &amp; Seal-3255104"/>
      <sheetName val="Wear-3256103"/>
      <sheetName val="Survey-3257104"/>
      <sheetName val="Onusthan-3257301"/>
      <sheetName val="Motorjan-3258101"/>
      <sheetName val="Other Bhabon-3258108"/>
      <sheetName val="Motorjan-4112101"/>
      <sheetName val="Computer &amp; Others-4112202"/>
      <sheetName val="Telicomunicatin-4112204"/>
      <sheetName val="Eletricity-4112303"/>
      <sheetName val="Office Ex-4112310"/>
      <sheetName val="Education-4112312"/>
      <sheetName val="Furniture-4112314"/>
      <sheetName val="Other Ex-4112316"/>
      <sheetName val="Project Capital-4211101"/>
      <sheetName val="VAT"/>
      <sheetName val="TAX"/>
      <sheetName val="Advance"/>
      <sheetName val="GPF"/>
      <sheetName val="GPF Loan"/>
      <sheetName val="Kallan"/>
      <sheetName val="Nirapatta"/>
      <sheetName val="Bima"/>
      <sheetName val="Income Tax"/>
      <sheetName val="House Rent"/>
      <sheetName val="Gas"/>
      <sheetName val="Water"/>
      <sheetName val="Formate"/>
      <sheetName val="সংলগ্নী-১"/>
      <sheetName val="সংলগ্নী-২"/>
      <sheetName val="সংলগ্নী-৪"/>
      <sheetName val="স্মারণী-৪ এর বিস্তারিত"/>
      <sheetName val="সংলগ্নী-৫"/>
      <sheetName val="স্মারণী-৫ এর বিস্তারিত"/>
      <sheetName val="সারণী-৬"/>
      <sheetName val="Last Paze"/>
      <sheetName val="ব্যয় প্রতিবেদন"/>
      <sheetName val="তৃতীয় কিস্তি বিভাজন"/>
      <sheetName val="তৃতীয় কিস্তি বিভাজনের হিসাব"/>
      <sheetName val="ব্যয় প্রতিবেদন-১"/>
      <sheetName val="Bank Recon"/>
      <sheetName val="ফান্ড ব্যবস্থাপনা"/>
    </sheetNames>
    <sheetDataSet>
      <sheetData sheetId="60">
        <row r="6">
          <cell r="A6">
            <v>31</v>
          </cell>
          <cell r="B6" t="str">
            <v>Kg©Pvix‡`i cÖwZ`vb (†eZb-fvZv I m¤§vbx)</v>
          </cell>
        </row>
        <row r="7">
          <cell r="A7">
            <v>3111101</v>
          </cell>
          <cell r="B7" t="str">
            <v>cÖK‡íi Rbe‡ji †eZb-fvZvw`</v>
          </cell>
          <cell r="C7">
            <v>6900</v>
          </cell>
        </row>
        <row r="8">
          <cell r="A8">
            <v>3111332</v>
          </cell>
          <cell r="B8" t="str">
            <v>m¤§vbx fvZv/wd/cvwikÖwgK</v>
          </cell>
          <cell r="C8">
            <v>8500</v>
          </cell>
        </row>
        <row r="10">
          <cell r="A10">
            <v>32</v>
          </cell>
          <cell r="B10" t="str">
            <v>cb¨ I †mevi e¨envi t</v>
          </cell>
        </row>
        <row r="11">
          <cell r="A11">
            <v>3211102</v>
          </cell>
          <cell r="B11" t="str">
            <v>cwi¯‹vi cwi”QbœZv</v>
          </cell>
          <cell r="C11">
            <v>20</v>
          </cell>
        </row>
        <row r="12">
          <cell r="A12">
            <v>3211106</v>
          </cell>
          <cell r="B12" t="str">
            <v>Avc¨vqb e¨q</v>
          </cell>
          <cell r="C12">
            <v>150</v>
          </cell>
        </row>
        <row r="13">
          <cell r="A13">
            <v>3211107</v>
          </cell>
          <cell r="B13" t="str">
            <v>nvqvwis PvR© (Rbej I hvbevnb)</v>
          </cell>
          <cell r="C13">
            <v>99123</v>
          </cell>
        </row>
        <row r="14">
          <cell r="A14">
            <v>3211109</v>
          </cell>
          <cell r="B14" t="str">
            <v>AwbqwgZ kÖwgK</v>
          </cell>
          <cell r="C14">
            <v>40</v>
          </cell>
        </row>
        <row r="15">
          <cell r="A15">
            <v>3211111</v>
          </cell>
          <cell r="B15" t="str">
            <v>‡mwgbvi, Kbdv‡iÝ</v>
          </cell>
          <cell r="C15">
            <v>400</v>
          </cell>
        </row>
        <row r="16">
          <cell r="A16">
            <v>3211113</v>
          </cell>
          <cell r="B16" t="str">
            <v>we`¨yr</v>
          </cell>
          <cell r="C16">
            <v>40</v>
          </cell>
        </row>
        <row r="17">
          <cell r="A17">
            <v>3211117</v>
          </cell>
          <cell r="B17" t="str">
            <v>‡U‡jK&amp;ª/d¨vK&amp;ª/B›Uvi‡bU</v>
          </cell>
          <cell r="C17">
            <v>40</v>
          </cell>
        </row>
        <row r="18">
          <cell r="A18">
            <v>3211119</v>
          </cell>
          <cell r="B18" t="str">
            <v>WvK</v>
          </cell>
          <cell r="C18">
            <v>1000</v>
          </cell>
        </row>
        <row r="19">
          <cell r="A19">
            <v>3211120</v>
          </cell>
          <cell r="B19" t="str">
            <v>‡Uwj‡dvb/‡UwjMÖvg/‡UwjwcÖ›Uvi</v>
          </cell>
          <cell r="C19">
            <v>25</v>
          </cell>
        </row>
        <row r="20">
          <cell r="A20">
            <v>3211125</v>
          </cell>
          <cell r="B20" t="str">
            <v>cÖPvi I weÁvcb</v>
          </cell>
          <cell r="C20">
            <v>300</v>
          </cell>
        </row>
        <row r="21">
          <cell r="A21">
            <v>3211126</v>
          </cell>
          <cell r="B21" t="str">
            <v>AwWI, wfwWI/PjwPÎ wbg©vY</v>
          </cell>
          <cell r="C21">
            <v>200</v>
          </cell>
        </row>
        <row r="22">
          <cell r="A22">
            <v>3211127</v>
          </cell>
          <cell r="B22" t="str">
            <v>eBcÎ I mvgqKx</v>
          </cell>
          <cell r="C22">
            <v>25</v>
          </cell>
        </row>
        <row r="23">
          <cell r="A23">
            <v>3221104</v>
          </cell>
          <cell r="B23" t="str">
            <v>‡iwR‡÷ªkb wd</v>
          </cell>
          <cell r="C23">
            <v>0</v>
          </cell>
        </row>
        <row r="24">
          <cell r="A24">
            <v>3221108</v>
          </cell>
          <cell r="B24" t="str">
            <v>exgv I e¨vsK PvR©</v>
          </cell>
          <cell r="C24">
            <v>100</v>
          </cell>
        </row>
        <row r="25">
          <cell r="A25">
            <v>3231301</v>
          </cell>
          <cell r="B25" t="str">
            <v>cÖwkÿY e¨q</v>
          </cell>
          <cell r="C25">
            <v>42317</v>
          </cell>
        </row>
        <row r="26">
          <cell r="A26">
            <v>3244101</v>
          </cell>
          <cell r="B26" t="str">
            <v>ågY e¨q</v>
          </cell>
          <cell r="C26">
            <v>4500</v>
          </cell>
        </row>
        <row r="27">
          <cell r="A27">
            <v>3241102</v>
          </cell>
          <cell r="B27" t="str">
            <v>e`jx e¨q</v>
          </cell>
          <cell r="C27">
            <v>500</v>
          </cell>
        </row>
        <row r="28">
          <cell r="A28">
            <v>3243101</v>
          </cell>
          <cell r="B28" t="str">
            <v>‡c‡Uªvj I jyweª‡K›U (‡gvUi mvB‡K‡ji Rb¨)</v>
          </cell>
          <cell r="C28">
            <v>3500</v>
          </cell>
        </row>
        <row r="29">
          <cell r="A29">
            <v>3243102</v>
          </cell>
          <cell r="B29" t="str">
            <v>M¨vm I R¦vjvbx</v>
          </cell>
          <cell r="C29">
            <v>200</v>
          </cell>
        </row>
        <row r="30">
          <cell r="A30">
            <v>3251109</v>
          </cell>
          <cell r="B30" t="str">
            <v>exR I Pviv</v>
          </cell>
          <cell r="C30">
            <v>6000</v>
          </cell>
        </row>
        <row r="31">
          <cell r="A31">
            <v>3255101</v>
          </cell>
          <cell r="B31" t="str">
            <v>Kw¤úDUvi mvgMÖx</v>
          </cell>
          <cell r="C31">
            <v>1500</v>
          </cell>
        </row>
        <row r="32">
          <cell r="A32">
            <v>3255102</v>
          </cell>
          <cell r="B32" t="str">
            <v>gy`ªY I euvavB</v>
          </cell>
          <cell r="C32">
            <v>150</v>
          </cell>
        </row>
        <row r="33">
          <cell r="A33">
            <v>3255104</v>
          </cell>
          <cell r="B33" t="str">
            <v>‡÷kbvix, mxj I ÷¨v¤ú</v>
          </cell>
          <cell r="C33">
            <v>2500</v>
          </cell>
        </row>
        <row r="34">
          <cell r="A34">
            <v>3256106</v>
          </cell>
          <cell r="B34" t="str">
            <v>BDwbd©g</v>
          </cell>
          <cell r="C34">
            <v>20</v>
          </cell>
        </row>
        <row r="35">
          <cell r="A35">
            <v>3257103</v>
          </cell>
          <cell r="B35" t="str">
            <v>M‡elYv</v>
          </cell>
          <cell r="C35">
            <v>0</v>
          </cell>
        </row>
        <row r="36">
          <cell r="A36">
            <v>3257104</v>
          </cell>
          <cell r="B36" t="str">
            <v>Rwic (cÖv_wgKfv‡e wbe©vwPZ m`m¨)</v>
          </cell>
          <cell r="C36">
            <v>500</v>
          </cell>
        </row>
        <row r="37">
          <cell r="A37">
            <v>3257301</v>
          </cell>
          <cell r="B37" t="str">
            <v>Abyôvb Drmev`x</v>
          </cell>
          <cell r="C37">
            <v>1000</v>
          </cell>
        </row>
        <row r="38">
          <cell r="A38">
            <v>3258101</v>
          </cell>
          <cell r="B38" t="str">
            <v>‡gvUi hvbevnb</v>
          </cell>
          <cell r="C38">
            <v>200</v>
          </cell>
        </row>
        <row r="39">
          <cell r="A39">
            <v>3258102</v>
          </cell>
          <cell r="B39" t="str">
            <v>AvmevecÎ</v>
          </cell>
          <cell r="C39">
            <v>50</v>
          </cell>
        </row>
        <row r="40">
          <cell r="A40">
            <v>3258103</v>
          </cell>
          <cell r="B40" t="str">
            <v>Kw¤úDUvi I Awdm miÁvg</v>
          </cell>
          <cell r="C40">
            <v>100</v>
          </cell>
        </row>
        <row r="41">
          <cell r="A41">
            <v>3258108</v>
          </cell>
          <cell r="B41" t="str">
            <v>Ab¨vb¨ feb I ¯’vcbv</v>
          </cell>
          <cell r="C41">
            <v>100</v>
          </cell>
        </row>
        <row r="45">
          <cell r="A45">
            <v>41</v>
          </cell>
          <cell r="B45" t="str">
            <v>AAvw_©K m¤ú`: (hš¿cvwZ I miÁgvw`)</v>
          </cell>
        </row>
        <row r="46">
          <cell r="A46">
            <v>4112101</v>
          </cell>
          <cell r="B46" t="str">
            <v>‡gvUihvb</v>
          </cell>
          <cell r="C46">
            <v>42000</v>
          </cell>
        </row>
        <row r="47">
          <cell r="A47">
            <v>4112202</v>
          </cell>
          <cell r="B47" t="str">
            <v>Kw¤úDUvi I hš¿vsk</v>
          </cell>
          <cell r="C47">
            <v>24000</v>
          </cell>
        </row>
        <row r="48">
          <cell r="A48">
            <v>4112204</v>
          </cell>
          <cell r="B48" t="str">
            <v>‡Uwj‡hvMv‡hvM miÁvg</v>
          </cell>
          <cell r="C48">
            <v>0</v>
          </cell>
        </row>
        <row r="49">
          <cell r="A49">
            <v>4112303</v>
          </cell>
          <cell r="B49" t="str">
            <v>kxZvZvc wbqš¿Y hš¿</v>
          </cell>
          <cell r="C49">
            <v>0</v>
          </cell>
        </row>
        <row r="50">
          <cell r="A50">
            <v>4112310</v>
          </cell>
          <cell r="B50" t="str">
            <v>Awdm miÁvg </v>
          </cell>
          <cell r="C50">
            <v>1000</v>
          </cell>
        </row>
        <row r="51">
          <cell r="A51">
            <v>4112312</v>
          </cell>
          <cell r="B51" t="str">
            <v> †Uªwbs †g‡Uwiqvjm</v>
          </cell>
          <cell r="C51">
            <v>2300</v>
          </cell>
        </row>
        <row r="52">
          <cell r="A52">
            <v>4112314</v>
          </cell>
          <cell r="B52" t="str">
            <v>AvmevecÎ</v>
          </cell>
          <cell r="C52">
            <v>20000</v>
          </cell>
        </row>
        <row r="53">
          <cell r="A53">
            <v>4112316</v>
          </cell>
          <cell r="B53" t="str">
            <v>hš¿cvwZ I Ab¨vb¨ miÁvg</v>
          </cell>
          <cell r="C53">
            <v>150</v>
          </cell>
        </row>
        <row r="55">
          <cell r="A55">
            <v>42</v>
          </cell>
          <cell r="B55" t="str">
            <v>cÖKí gyjab e¨q (FY Znwej)</v>
          </cell>
        </row>
        <row r="56">
          <cell r="A56">
            <v>4211101</v>
          </cell>
          <cell r="B56" t="str">
            <v>cÖKí gyjab e¨q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 Book"/>
      <sheetName val="Fund"/>
      <sheetName val="Abortak Fund"/>
      <sheetName val="Capital Fund"/>
      <sheetName val="Loan"/>
      <sheetName val="Salary Officer-3111101"/>
      <sheetName val="Honorarium Allowance-3111332"/>
      <sheetName val="Cleaning-3211102"/>
      <sheetName val="Entertainment-3211106"/>
      <sheetName val="Transport Use-3211107"/>
      <sheetName val="Grand Salary-3211109"/>
      <sheetName val="Seminner &amp; Confarence-3211111"/>
      <sheetName val="Electricity-3211113"/>
      <sheetName val="Internet-3211117"/>
      <sheetName val="Postage-3211119"/>
      <sheetName val="Telephone-3211120"/>
      <sheetName val="Advertising-3211125"/>
      <sheetName val="Adio Vedio-3211126"/>
      <sheetName val="Books-3211127"/>
      <sheetName val="Registration-3221104"/>
      <sheetName val="Bank Charge-3221108"/>
      <sheetName val="Training-3231201"/>
      <sheetName val="Petrol oil-3243101"/>
      <sheetName val="Gas &amp; Lubricant-3243102"/>
      <sheetName val="Travel-3244101"/>
      <sheetName val="Transfer-3241102"/>
      <sheetName val="Seed &amp; Plant-3251109"/>
      <sheetName val="Computer Ex-3255101"/>
      <sheetName val="Printing &amp; Banding-3255102"/>
      <sheetName val="Stamp &amp; Seal-3255104"/>
      <sheetName val="Wear-3256103"/>
      <sheetName val="Survey-3257104"/>
      <sheetName val="Onusthan-3257301"/>
      <sheetName val="Motorjan-3258101"/>
      <sheetName val="Other Bhabon-3258108"/>
      <sheetName val="Motorjan-4112101"/>
      <sheetName val="Computer &amp; Others-4112202"/>
      <sheetName val="Telicomunicatin-4112204"/>
      <sheetName val="Eletricity-4112303"/>
      <sheetName val="Office Ex-4112310"/>
      <sheetName val="Education-4112312"/>
      <sheetName val="Furniture-4112314"/>
      <sheetName val="Other Ex-4112316"/>
      <sheetName val="Project Capital-4211101"/>
      <sheetName val="VAT"/>
      <sheetName val="TAX"/>
      <sheetName val="Advance"/>
      <sheetName val="GPF"/>
      <sheetName val="GPF Loan"/>
      <sheetName val="Kallan"/>
      <sheetName val="Nirapatta"/>
      <sheetName val="Bima"/>
      <sheetName val="Income Tax"/>
      <sheetName val="House Rent"/>
      <sheetName val="Gas"/>
      <sheetName val="Water"/>
      <sheetName val="Formate"/>
      <sheetName val="সংশোধিত বাজেট-২০১৯-২০"/>
      <sheetName val="স্মারণী-৫ এর ৪ নম্বর"/>
      <sheetName val="ব্যয় প্রতিবেদন"/>
    </sheetNames>
    <sheetDataSet>
      <sheetData sheetId="58">
        <row r="9">
          <cell r="B9" t="str">
            <v>Dc‡gvU †eZb fvZv I m¤§vbx</v>
          </cell>
        </row>
        <row r="42">
          <cell r="B42" t="str">
            <v>Dc‡gvU cb¨ I †mevi e¨envi</v>
          </cell>
        </row>
        <row r="43">
          <cell r="B43" t="str">
            <v>‡gvU ivR¯^ e¨q</v>
          </cell>
        </row>
        <row r="44">
          <cell r="A44" t="str">
            <v>L) g~jabx e¨q:</v>
          </cell>
          <cell r="B44">
            <v>0</v>
          </cell>
        </row>
        <row r="54">
          <cell r="B54" t="str">
            <v>Dc‡gvU Avw_©K m¤ú`: (hš¿cvwZ I miÁgvw`)</v>
          </cell>
        </row>
        <row r="57">
          <cell r="A57" t="str">
            <v>‡gvU gyjabx e¨q</v>
          </cell>
          <cell r="B57">
            <v>0</v>
          </cell>
        </row>
        <row r="58">
          <cell r="A58" t="str">
            <v>me©‡gvU(ivR¯^ I g~jabx)</v>
          </cell>
          <cell r="B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zoomScale="70" zoomScaleNormal="70" zoomScalePageLayoutView="0" workbookViewId="0" topLeftCell="A1">
      <pane ySplit="8" topLeftCell="A223" activePane="bottomLeft" state="frozen"/>
      <selection pane="topLeft" activeCell="A1" sqref="A1"/>
      <selection pane="bottomLeft" activeCell="L228" sqref="L228"/>
    </sheetView>
  </sheetViews>
  <sheetFormatPr defaultColWidth="9.140625" defaultRowHeight="22.5" customHeight="1"/>
  <cols>
    <col min="1" max="1" width="11.7109375" style="1" bestFit="1" customWidth="1"/>
    <col min="2" max="2" width="7.7109375" style="1" customWidth="1"/>
    <col min="3" max="3" width="29.421875" style="1" bestFit="1" customWidth="1"/>
    <col min="4" max="4" width="11.7109375" style="4" customWidth="1"/>
    <col min="5" max="6" width="13.57421875" style="1" customWidth="1"/>
    <col min="7" max="7" width="16.7109375" style="1" bestFit="1" customWidth="1"/>
    <col min="8" max="8" width="17.7109375" style="1" bestFit="1" customWidth="1"/>
    <col min="9" max="9" width="13.7109375" style="1" customWidth="1"/>
    <col min="10" max="10" width="7.57421875" style="1" customWidth="1"/>
    <col min="11" max="11" width="29.28125" style="1" bestFit="1" customWidth="1"/>
    <col min="12" max="12" width="11.8515625" style="4" customWidth="1"/>
    <col min="13" max="14" width="13.57421875" style="1" customWidth="1"/>
    <col min="15" max="15" width="16.421875" style="1" bestFit="1" customWidth="1"/>
    <col min="16" max="16" width="17.28125" style="1" bestFit="1" customWidth="1"/>
    <col min="17" max="16384" width="9.140625" style="1" customWidth="1"/>
  </cols>
  <sheetData>
    <row r="1" spans="1:16" ht="22.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22.5" customHeight="1">
      <c r="A2" s="333" t="s">
        <v>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22.5" customHeight="1">
      <c r="A3" s="328" t="s">
        <v>131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22.5" customHeight="1">
      <c r="A4" s="328" t="s">
        <v>130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8" ht="22.5" customHeight="1" thickBot="1">
      <c r="A5" s="331" t="s">
        <v>35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2"/>
      <c r="R5" s="2"/>
    </row>
    <row r="6" spans="1:16" ht="22.5" customHeight="1">
      <c r="A6" s="332" t="s">
        <v>15</v>
      </c>
      <c r="B6" s="329"/>
      <c r="C6" s="329"/>
      <c r="D6" s="329"/>
      <c r="E6" s="329"/>
      <c r="F6" s="329"/>
      <c r="G6" s="329"/>
      <c r="H6" s="329"/>
      <c r="I6" s="329" t="s">
        <v>16</v>
      </c>
      <c r="J6" s="329"/>
      <c r="K6" s="329"/>
      <c r="L6" s="329"/>
      <c r="M6" s="329"/>
      <c r="N6" s="329"/>
      <c r="O6" s="329"/>
      <c r="P6" s="330"/>
    </row>
    <row r="7" spans="1:16" s="7" customFormat="1" ht="34.5" customHeight="1">
      <c r="A7" s="22" t="s">
        <v>4</v>
      </c>
      <c r="B7" s="9" t="s">
        <v>33</v>
      </c>
      <c r="C7" s="8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8" t="s">
        <v>4</v>
      </c>
      <c r="J7" s="9" t="s">
        <v>33</v>
      </c>
      <c r="K7" s="8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47" t="s">
        <v>14</v>
      </c>
    </row>
    <row r="8" spans="1:16" ht="22.5" customHeight="1" thickBot="1">
      <c r="A8" s="55">
        <v>1</v>
      </c>
      <c r="B8" s="56"/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/>
      <c r="K8" s="56">
        <v>9</v>
      </c>
      <c r="L8" s="56">
        <v>10</v>
      </c>
      <c r="M8" s="56">
        <v>11</v>
      </c>
      <c r="N8" s="56">
        <v>12</v>
      </c>
      <c r="O8" s="56">
        <v>13</v>
      </c>
      <c r="P8" s="57">
        <v>14</v>
      </c>
    </row>
    <row r="9" spans="1:16" s="7" customFormat="1" ht="22.5" customHeight="1">
      <c r="A9" s="51" t="s">
        <v>6</v>
      </c>
      <c r="B9" s="59">
        <v>1</v>
      </c>
      <c r="C9" s="15" t="s">
        <v>17</v>
      </c>
      <c r="D9" s="14"/>
      <c r="E9" s="16">
        <v>0</v>
      </c>
      <c r="F9" s="16">
        <v>0</v>
      </c>
      <c r="G9" s="16">
        <v>0</v>
      </c>
      <c r="H9" s="16">
        <v>0</v>
      </c>
      <c r="I9" s="35" t="s">
        <v>6</v>
      </c>
      <c r="J9" s="35"/>
      <c r="K9" s="15"/>
      <c r="L9" s="14"/>
      <c r="M9" s="16"/>
      <c r="N9" s="16"/>
      <c r="O9" s="16"/>
      <c r="P9" s="52"/>
    </row>
    <row r="10" spans="1:16" s="7" customFormat="1" ht="22.5" customHeight="1">
      <c r="A10" s="46" t="s">
        <v>6</v>
      </c>
      <c r="B10" s="5"/>
      <c r="C10" s="34" t="s">
        <v>18</v>
      </c>
      <c r="D10" s="8"/>
      <c r="E10" s="6">
        <v>0</v>
      </c>
      <c r="F10" s="6">
        <v>0</v>
      </c>
      <c r="G10" s="6">
        <v>0</v>
      </c>
      <c r="H10" s="6">
        <v>950000</v>
      </c>
      <c r="I10" s="5" t="s">
        <v>31</v>
      </c>
      <c r="J10" s="58">
        <v>1</v>
      </c>
      <c r="K10" s="34" t="s">
        <v>100</v>
      </c>
      <c r="L10" s="60">
        <v>3221108</v>
      </c>
      <c r="M10" s="6">
        <v>0</v>
      </c>
      <c r="N10" s="6">
        <v>0</v>
      </c>
      <c r="O10" s="6"/>
      <c r="P10" s="23">
        <f>O11</f>
        <v>60</v>
      </c>
    </row>
    <row r="11" spans="1:16" s="7" customFormat="1" ht="22.5" customHeight="1">
      <c r="A11" s="46"/>
      <c r="B11" s="5"/>
      <c r="C11" s="3" t="s">
        <v>19</v>
      </c>
      <c r="D11" s="8"/>
      <c r="E11" s="6">
        <v>0</v>
      </c>
      <c r="F11" s="6">
        <v>0</v>
      </c>
      <c r="G11" s="6">
        <v>950000</v>
      </c>
      <c r="H11" s="6"/>
      <c r="I11" s="5"/>
      <c r="J11" s="5"/>
      <c r="K11" s="3" t="s">
        <v>164</v>
      </c>
      <c r="L11" s="8"/>
      <c r="M11" s="6"/>
      <c r="N11" s="6"/>
      <c r="O11" s="6">
        <v>60</v>
      </c>
      <c r="P11" s="23"/>
    </row>
    <row r="12" spans="1:16" s="7" customFormat="1" ht="22.5" customHeight="1">
      <c r="A12" s="46"/>
      <c r="B12" s="5"/>
      <c r="C12" s="3" t="s">
        <v>25</v>
      </c>
      <c r="D12" s="8"/>
      <c r="E12" s="6"/>
      <c r="F12" s="6"/>
      <c r="G12" s="6"/>
      <c r="H12" s="6"/>
      <c r="I12" s="5"/>
      <c r="J12" s="5"/>
      <c r="K12" s="3"/>
      <c r="L12" s="8"/>
      <c r="M12" s="6"/>
      <c r="N12" s="6"/>
      <c r="O12" s="6"/>
      <c r="P12" s="23"/>
    </row>
    <row r="13" spans="1:16" s="7" customFormat="1" ht="22.5" customHeight="1">
      <c r="A13" s="51"/>
      <c r="B13" s="90"/>
      <c r="C13" s="15"/>
      <c r="D13" s="14"/>
      <c r="E13" s="16"/>
      <c r="F13" s="16"/>
      <c r="G13" s="16"/>
      <c r="H13" s="16"/>
      <c r="I13" s="35"/>
      <c r="J13" s="35"/>
      <c r="K13" s="15"/>
      <c r="L13" s="14"/>
      <c r="M13" s="16"/>
      <c r="N13" s="16"/>
      <c r="O13" s="16"/>
      <c r="P13" s="52"/>
    </row>
    <row r="14" spans="1:16" s="7" customFormat="1" ht="22.5" customHeight="1">
      <c r="A14" s="51"/>
      <c r="B14" s="90"/>
      <c r="C14" s="15"/>
      <c r="D14" s="14"/>
      <c r="E14" s="16"/>
      <c r="F14" s="16"/>
      <c r="G14" s="16"/>
      <c r="H14" s="16"/>
      <c r="I14" s="35"/>
      <c r="J14" s="35"/>
      <c r="K14" s="15"/>
      <c r="L14" s="14"/>
      <c r="M14" s="16"/>
      <c r="N14" s="16"/>
      <c r="O14" s="16"/>
      <c r="P14" s="52"/>
    </row>
    <row r="15" spans="1:16" s="7" customFormat="1" ht="22.5" customHeight="1">
      <c r="A15" s="51"/>
      <c r="B15" s="90"/>
      <c r="C15" s="15"/>
      <c r="D15" s="14"/>
      <c r="E15" s="16"/>
      <c r="F15" s="16"/>
      <c r="G15" s="16"/>
      <c r="H15" s="16"/>
      <c r="I15" s="35"/>
      <c r="J15" s="35"/>
      <c r="K15" s="15"/>
      <c r="L15" s="14"/>
      <c r="M15" s="16"/>
      <c r="N15" s="16"/>
      <c r="O15" s="16"/>
      <c r="P15" s="52"/>
    </row>
    <row r="16" spans="1:16" s="7" customFormat="1" ht="22.5" customHeight="1">
      <c r="A16" s="51"/>
      <c r="B16" s="90"/>
      <c r="C16" s="15"/>
      <c r="D16" s="14"/>
      <c r="E16" s="16"/>
      <c r="F16" s="16"/>
      <c r="G16" s="16"/>
      <c r="H16" s="16"/>
      <c r="I16" s="35"/>
      <c r="J16" s="35"/>
      <c r="K16" s="15"/>
      <c r="L16" s="14"/>
      <c r="M16" s="16"/>
      <c r="N16" s="16"/>
      <c r="O16" s="16"/>
      <c r="P16" s="52"/>
    </row>
    <row r="17" spans="1:16" s="7" customFormat="1" ht="22.5" customHeight="1">
      <c r="A17" s="51"/>
      <c r="B17" s="90"/>
      <c r="C17" s="15"/>
      <c r="D17" s="14"/>
      <c r="E17" s="16"/>
      <c r="F17" s="16"/>
      <c r="G17" s="16"/>
      <c r="H17" s="16"/>
      <c r="I17" s="35"/>
      <c r="J17" s="35"/>
      <c r="K17" s="15"/>
      <c r="L17" s="14"/>
      <c r="M17" s="16"/>
      <c r="N17" s="16"/>
      <c r="O17" s="16"/>
      <c r="P17" s="52"/>
    </row>
    <row r="18" spans="1:16" s="7" customFormat="1" ht="22.5" customHeight="1">
      <c r="A18" s="51"/>
      <c r="B18" s="90"/>
      <c r="C18" s="15"/>
      <c r="D18" s="14"/>
      <c r="E18" s="16"/>
      <c r="F18" s="16"/>
      <c r="G18" s="16"/>
      <c r="H18" s="16"/>
      <c r="I18" s="35"/>
      <c r="J18" s="35"/>
      <c r="K18" s="15"/>
      <c r="L18" s="14"/>
      <c r="M18" s="16"/>
      <c r="N18" s="16"/>
      <c r="O18" s="16"/>
      <c r="P18" s="52"/>
    </row>
    <row r="19" spans="1:16" s="7" customFormat="1" ht="22.5" customHeight="1">
      <c r="A19" s="51"/>
      <c r="B19" s="90"/>
      <c r="C19" s="15"/>
      <c r="D19" s="14"/>
      <c r="E19" s="16"/>
      <c r="F19" s="16"/>
      <c r="G19" s="16"/>
      <c r="H19" s="16"/>
      <c r="I19" s="35"/>
      <c r="J19" s="35"/>
      <c r="K19" s="15"/>
      <c r="L19" s="14"/>
      <c r="M19" s="16"/>
      <c r="N19" s="16"/>
      <c r="O19" s="16"/>
      <c r="P19" s="52"/>
    </row>
    <row r="20" spans="1:16" s="7" customFormat="1" ht="22.5" customHeight="1" thickBot="1">
      <c r="A20" s="51"/>
      <c r="B20" s="90"/>
      <c r="C20" s="15"/>
      <c r="D20" s="14"/>
      <c r="E20" s="16"/>
      <c r="F20" s="16"/>
      <c r="G20" s="16"/>
      <c r="H20" s="16"/>
      <c r="I20" s="35"/>
      <c r="J20" s="35"/>
      <c r="K20" s="15"/>
      <c r="L20" s="14"/>
      <c r="M20" s="16"/>
      <c r="N20" s="16"/>
      <c r="O20" s="16"/>
      <c r="P20" s="52"/>
    </row>
    <row r="21" spans="1:16" s="7" customFormat="1" ht="22.5" customHeight="1">
      <c r="A21" s="17"/>
      <c r="B21" s="38"/>
      <c r="C21" s="18" t="s">
        <v>5</v>
      </c>
      <c r="D21" s="20"/>
      <c r="E21" s="19"/>
      <c r="F21" s="19"/>
      <c r="G21" s="19"/>
      <c r="H21" s="19">
        <f>SUM(H9:H12)</f>
        <v>950000</v>
      </c>
      <c r="I21" s="20"/>
      <c r="J21" s="20"/>
      <c r="K21" s="18" t="s">
        <v>5</v>
      </c>
      <c r="L21" s="20"/>
      <c r="M21" s="19"/>
      <c r="N21" s="19"/>
      <c r="O21" s="19"/>
      <c r="P21" s="21">
        <f>SUM(P9:P12)</f>
        <v>60</v>
      </c>
    </row>
    <row r="22" spans="1:16" s="7" customFormat="1" ht="22.5" customHeight="1">
      <c r="A22" s="22"/>
      <c r="B22" s="39"/>
      <c r="C22" s="10" t="s">
        <v>20</v>
      </c>
      <c r="D22" s="8"/>
      <c r="E22" s="6"/>
      <c r="F22" s="6"/>
      <c r="G22" s="6"/>
      <c r="H22" s="6">
        <v>0</v>
      </c>
      <c r="I22" s="8"/>
      <c r="J22" s="8"/>
      <c r="K22" s="10" t="s">
        <v>22</v>
      </c>
      <c r="L22" s="8"/>
      <c r="M22" s="6"/>
      <c r="N22" s="6"/>
      <c r="O22" s="6"/>
      <c r="P22" s="23">
        <f>P23-P21</f>
        <v>949940</v>
      </c>
    </row>
    <row r="23" spans="1:16" s="7" customFormat="1" ht="22.5" customHeight="1" thickBot="1">
      <c r="A23" s="24"/>
      <c r="B23" s="40"/>
      <c r="C23" s="25" t="s">
        <v>21</v>
      </c>
      <c r="D23" s="27"/>
      <c r="E23" s="26"/>
      <c r="F23" s="26"/>
      <c r="G23" s="26"/>
      <c r="H23" s="29">
        <f>SUM(H21:H22)</f>
        <v>950000</v>
      </c>
      <c r="I23" s="27"/>
      <c r="J23" s="27"/>
      <c r="K23" s="25" t="s">
        <v>21</v>
      </c>
      <c r="L23" s="27"/>
      <c r="M23" s="26"/>
      <c r="N23" s="26"/>
      <c r="O23" s="26"/>
      <c r="P23" s="30">
        <f>H23</f>
        <v>950000</v>
      </c>
    </row>
    <row r="24" spans="1:16" s="7" customFormat="1" ht="22.5" customHeight="1">
      <c r="A24" s="48"/>
      <c r="B24" s="14"/>
      <c r="C24" s="69"/>
      <c r="D24" s="14"/>
      <c r="E24" s="16"/>
      <c r="F24" s="16"/>
      <c r="G24" s="16"/>
      <c r="H24" s="70"/>
      <c r="I24" s="14"/>
      <c r="J24" s="14"/>
      <c r="K24" s="69"/>
      <c r="L24" s="14"/>
      <c r="M24" s="16"/>
      <c r="N24" s="16"/>
      <c r="O24" s="16"/>
      <c r="P24" s="75"/>
    </row>
    <row r="25" spans="1:16" s="7" customFormat="1" ht="22.5" customHeight="1">
      <c r="A25" s="48" t="s">
        <v>23</v>
      </c>
      <c r="B25" s="59">
        <v>2</v>
      </c>
      <c r="C25" s="33" t="s">
        <v>24</v>
      </c>
      <c r="D25" s="14"/>
      <c r="E25" s="16"/>
      <c r="F25" s="16">
        <f>SUM(E26:E27)</f>
        <v>2366</v>
      </c>
      <c r="G25" s="16">
        <v>0</v>
      </c>
      <c r="H25" s="16">
        <v>0</v>
      </c>
      <c r="I25" s="14" t="s">
        <v>23</v>
      </c>
      <c r="J25" s="59">
        <v>2</v>
      </c>
      <c r="K25" s="33" t="s">
        <v>26</v>
      </c>
      <c r="L25" s="31">
        <v>3255104</v>
      </c>
      <c r="M25" s="16">
        <v>0</v>
      </c>
      <c r="N25" s="16">
        <f>1868+498</f>
        <v>2366</v>
      </c>
      <c r="O25" s="16">
        <v>0</v>
      </c>
      <c r="P25" s="52">
        <v>22534</v>
      </c>
    </row>
    <row r="26" spans="1:16" s="7" customFormat="1" ht="22.5" customHeight="1">
      <c r="A26" s="48"/>
      <c r="B26" s="14"/>
      <c r="C26" s="15" t="s">
        <v>29</v>
      </c>
      <c r="D26" s="14"/>
      <c r="E26" s="6">
        <v>1868</v>
      </c>
      <c r="F26" s="6">
        <v>0</v>
      </c>
      <c r="G26" s="6">
        <v>0</v>
      </c>
      <c r="H26" s="6">
        <v>0</v>
      </c>
      <c r="I26" s="14"/>
      <c r="J26" s="14"/>
      <c r="K26" s="3" t="s">
        <v>24</v>
      </c>
      <c r="L26" s="8"/>
      <c r="M26" s="6">
        <f>1868+498</f>
        <v>2366</v>
      </c>
      <c r="N26" s="6">
        <v>0</v>
      </c>
      <c r="O26" s="6">
        <v>22534</v>
      </c>
      <c r="P26" s="23"/>
    </row>
    <row r="27" spans="1:16" s="7" customFormat="1" ht="22.5" customHeight="1">
      <c r="A27" s="22"/>
      <c r="B27" s="8"/>
      <c r="C27" s="3" t="s">
        <v>30</v>
      </c>
      <c r="D27" s="8"/>
      <c r="E27" s="6">
        <v>498</v>
      </c>
      <c r="F27" s="6">
        <v>0</v>
      </c>
      <c r="G27" s="6">
        <v>0</v>
      </c>
      <c r="H27" s="6">
        <v>0</v>
      </c>
      <c r="I27" s="8"/>
      <c r="J27" s="8"/>
      <c r="K27" s="3"/>
      <c r="L27" s="8"/>
      <c r="M27" s="6"/>
      <c r="N27" s="6"/>
      <c r="O27" s="6"/>
      <c r="P27" s="23">
        <v>0</v>
      </c>
    </row>
    <row r="28" spans="1:16" s="7" customFormat="1" ht="22.5" customHeight="1">
      <c r="A28" s="48"/>
      <c r="B28" s="91"/>
      <c r="C28" s="15"/>
      <c r="D28" s="14"/>
      <c r="E28" s="16"/>
      <c r="F28" s="16"/>
      <c r="G28" s="16"/>
      <c r="H28" s="16"/>
      <c r="I28" s="14"/>
      <c r="J28" s="14"/>
      <c r="K28" s="15"/>
      <c r="L28" s="14"/>
      <c r="M28" s="16"/>
      <c r="N28" s="16"/>
      <c r="O28" s="16"/>
      <c r="P28" s="52"/>
    </row>
    <row r="29" spans="1:16" s="7" customFormat="1" ht="22.5" customHeight="1">
      <c r="A29" s="48"/>
      <c r="B29" s="91"/>
      <c r="C29" s="15"/>
      <c r="D29" s="14"/>
      <c r="E29" s="16"/>
      <c r="F29" s="16"/>
      <c r="G29" s="16"/>
      <c r="H29" s="16"/>
      <c r="I29" s="14"/>
      <c r="J29" s="14"/>
      <c r="K29" s="15"/>
      <c r="L29" s="14"/>
      <c r="M29" s="16"/>
      <c r="N29" s="16"/>
      <c r="O29" s="16"/>
      <c r="P29" s="52"/>
    </row>
    <row r="30" spans="1:16" s="7" customFormat="1" ht="22.5" customHeight="1">
      <c r="A30" s="48"/>
      <c r="B30" s="91"/>
      <c r="C30" s="15"/>
      <c r="D30" s="14"/>
      <c r="E30" s="16"/>
      <c r="F30" s="16"/>
      <c r="G30" s="16"/>
      <c r="H30" s="16"/>
      <c r="I30" s="14"/>
      <c r="J30" s="14"/>
      <c r="K30" s="15"/>
      <c r="L30" s="14"/>
      <c r="M30" s="16"/>
      <c r="N30" s="16"/>
      <c r="O30" s="16"/>
      <c r="P30" s="52"/>
    </row>
    <row r="31" spans="1:16" s="7" customFormat="1" ht="22.5" customHeight="1" thickBot="1">
      <c r="A31" s="48"/>
      <c r="B31" s="91"/>
      <c r="C31" s="15"/>
      <c r="D31" s="14"/>
      <c r="E31" s="16"/>
      <c r="F31" s="16"/>
      <c r="G31" s="16"/>
      <c r="H31" s="16"/>
      <c r="I31" s="14"/>
      <c r="J31" s="14"/>
      <c r="K31" s="15"/>
      <c r="L31" s="14"/>
      <c r="M31" s="16"/>
      <c r="N31" s="16"/>
      <c r="O31" s="16"/>
      <c r="P31" s="52"/>
    </row>
    <row r="32" spans="1:16" s="7" customFormat="1" ht="22.5" customHeight="1">
      <c r="A32" s="17"/>
      <c r="B32" s="38"/>
      <c r="C32" s="18" t="s">
        <v>5</v>
      </c>
      <c r="D32" s="20"/>
      <c r="E32" s="19"/>
      <c r="F32" s="32">
        <f>SUM(F25:F27)</f>
        <v>2366</v>
      </c>
      <c r="G32" s="19"/>
      <c r="H32" s="19">
        <f>SUM(H25:H27)</f>
        <v>0</v>
      </c>
      <c r="I32" s="20"/>
      <c r="J32" s="20"/>
      <c r="K32" s="18" t="s">
        <v>5</v>
      </c>
      <c r="L32" s="20"/>
      <c r="M32" s="19"/>
      <c r="N32" s="32">
        <f>SUM(N25:N27)</f>
        <v>2366</v>
      </c>
      <c r="O32" s="19"/>
      <c r="P32" s="21">
        <f>SUM(P25:P27)</f>
        <v>22534</v>
      </c>
    </row>
    <row r="33" spans="1:16" s="7" customFormat="1" ht="22.5" customHeight="1">
      <c r="A33" s="22"/>
      <c r="B33" s="39"/>
      <c r="C33" s="10" t="s">
        <v>20</v>
      </c>
      <c r="D33" s="8"/>
      <c r="E33" s="6"/>
      <c r="F33" s="6">
        <v>0</v>
      </c>
      <c r="G33" s="6"/>
      <c r="H33" s="6">
        <f>P22</f>
        <v>949940</v>
      </c>
      <c r="I33" s="8"/>
      <c r="J33" s="8"/>
      <c r="K33" s="10" t="s">
        <v>22</v>
      </c>
      <c r="L33" s="8"/>
      <c r="M33" s="6"/>
      <c r="N33" s="6">
        <v>0</v>
      </c>
      <c r="O33" s="6"/>
      <c r="P33" s="23">
        <f>P34-P32</f>
        <v>927406</v>
      </c>
    </row>
    <row r="34" spans="1:16" s="7" customFormat="1" ht="22.5" customHeight="1" thickBot="1">
      <c r="A34" s="24"/>
      <c r="B34" s="40"/>
      <c r="C34" s="25" t="s">
        <v>21</v>
      </c>
      <c r="D34" s="27"/>
      <c r="E34" s="26"/>
      <c r="F34" s="29">
        <f>SUM(F32:F33)</f>
        <v>2366</v>
      </c>
      <c r="G34" s="26"/>
      <c r="H34" s="29">
        <f>SUM(H32:H33)</f>
        <v>949940</v>
      </c>
      <c r="I34" s="27"/>
      <c r="J34" s="27"/>
      <c r="K34" s="25" t="s">
        <v>21</v>
      </c>
      <c r="L34" s="27"/>
      <c r="M34" s="26"/>
      <c r="N34" s="29">
        <f>SUM(N32:N33)</f>
        <v>2366</v>
      </c>
      <c r="O34" s="26"/>
      <c r="P34" s="30">
        <f>H34</f>
        <v>949940</v>
      </c>
    </row>
    <row r="35" spans="1:16" s="7" customFormat="1" ht="22.5" customHeight="1">
      <c r="A35" s="17"/>
      <c r="B35" s="20"/>
      <c r="C35" s="18"/>
      <c r="D35" s="20"/>
      <c r="E35" s="19"/>
      <c r="F35" s="32"/>
      <c r="G35" s="19"/>
      <c r="H35" s="32"/>
      <c r="I35" s="20"/>
      <c r="J35" s="20"/>
      <c r="K35" s="18"/>
      <c r="L35" s="20"/>
      <c r="M35" s="19"/>
      <c r="N35" s="32"/>
      <c r="O35" s="19"/>
      <c r="P35" s="94"/>
    </row>
    <row r="36" spans="1:16" s="7" customFormat="1" ht="22.5" customHeight="1">
      <c r="A36" s="48" t="s">
        <v>7</v>
      </c>
      <c r="B36" s="59">
        <v>3</v>
      </c>
      <c r="C36" s="33" t="s">
        <v>24</v>
      </c>
      <c r="D36" s="14"/>
      <c r="E36" s="16">
        <v>0</v>
      </c>
      <c r="F36" s="16">
        <f>SUM(E37:E38)</f>
        <v>1981</v>
      </c>
      <c r="G36" s="16">
        <v>0</v>
      </c>
      <c r="H36" s="16">
        <v>0</v>
      </c>
      <c r="I36" s="14" t="s">
        <v>7</v>
      </c>
      <c r="J36" s="59">
        <v>3</v>
      </c>
      <c r="K36" s="33" t="s">
        <v>26</v>
      </c>
      <c r="L36" s="31">
        <v>3255104</v>
      </c>
      <c r="M36" s="16">
        <v>0</v>
      </c>
      <c r="N36" s="16">
        <f>1564+417</f>
        <v>1981</v>
      </c>
      <c r="O36" s="16">
        <v>0</v>
      </c>
      <c r="P36" s="52">
        <v>18869</v>
      </c>
    </row>
    <row r="37" spans="1:16" s="7" customFormat="1" ht="22.5" customHeight="1">
      <c r="A37" s="22"/>
      <c r="B37" s="14"/>
      <c r="C37" s="15" t="s">
        <v>29</v>
      </c>
      <c r="D37" s="8"/>
      <c r="E37" s="6">
        <v>1564</v>
      </c>
      <c r="F37" s="6">
        <v>0</v>
      </c>
      <c r="G37" s="6">
        <v>0</v>
      </c>
      <c r="H37" s="6">
        <v>0</v>
      </c>
      <c r="I37" s="8"/>
      <c r="J37" s="8"/>
      <c r="K37" s="3" t="s">
        <v>24</v>
      </c>
      <c r="L37" s="8"/>
      <c r="M37" s="6">
        <f>1564+417</f>
        <v>1981</v>
      </c>
      <c r="N37" s="6">
        <v>0</v>
      </c>
      <c r="O37" s="6">
        <v>18869</v>
      </c>
      <c r="P37" s="23">
        <v>0</v>
      </c>
    </row>
    <row r="38" spans="1:16" s="7" customFormat="1" ht="22.5" customHeight="1">
      <c r="A38" s="22"/>
      <c r="B38" s="8"/>
      <c r="C38" s="3" t="s">
        <v>30</v>
      </c>
      <c r="D38" s="8"/>
      <c r="E38" s="6">
        <v>417</v>
      </c>
      <c r="F38" s="6">
        <v>0</v>
      </c>
      <c r="G38" s="6">
        <v>0</v>
      </c>
      <c r="H38" s="6">
        <v>0</v>
      </c>
      <c r="I38" s="8"/>
      <c r="J38" s="8"/>
      <c r="K38" s="3"/>
      <c r="L38" s="8"/>
      <c r="M38" s="6">
        <v>0</v>
      </c>
      <c r="N38" s="6">
        <v>0</v>
      </c>
      <c r="O38" s="6">
        <v>0</v>
      </c>
      <c r="P38" s="23">
        <v>0</v>
      </c>
    </row>
    <row r="39" spans="1:16" s="7" customFormat="1" ht="22.5" customHeight="1">
      <c r="A39" s="22" t="s">
        <v>7</v>
      </c>
      <c r="B39" s="58">
        <v>4</v>
      </c>
      <c r="C39" s="34" t="s">
        <v>28</v>
      </c>
      <c r="D39" s="8"/>
      <c r="E39" s="6">
        <v>0</v>
      </c>
      <c r="F39" s="6">
        <f>SUM(E40:E41)</f>
        <v>413</v>
      </c>
      <c r="G39" s="6"/>
      <c r="H39" s="6"/>
      <c r="I39" s="8" t="s">
        <v>7</v>
      </c>
      <c r="J39" s="58">
        <v>4</v>
      </c>
      <c r="K39" s="34" t="s">
        <v>27</v>
      </c>
      <c r="L39" s="31">
        <v>3211117</v>
      </c>
      <c r="M39" s="6">
        <v>0</v>
      </c>
      <c r="N39" s="6">
        <f>M40</f>
        <v>413</v>
      </c>
      <c r="O39" s="6">
        <v>0</v>
      </c>
      <c r="P39" s="23">
        <f>O40</f>
        <v>5487</v>
      </c>
    </row>
    <row r="40" spans="1:16" s="7" customFormat="1" ht="22.5" customHeight="1">
      <c r="A40" s="22"/>
      <c r="B40" s="14"/>
      <c r="C40" s="15" t="s">
        <v>29</v>
      </c>
      <c r="D40" s="8"/>
      <c r="E40" s="6">
        <v>295</v>
      </c>
      <c r="F40" s="6">
        <v>0</v>
      </c>
      <c r="G40" s="6">
        <v>0</v>
      </c>
      <c r="H40" s="6">
        <v>0</v>
      </c>
      <c r="I40" s="6"/>
      <c r="J40" s="6"/>
      <c r="K40" s="3" t="s">
        <v>28</v>
      </c>
      <c r="L40" s="8"/>
      <c r="M40" s="6">
        <f>295+118</f>
        <v>413</v>
      </c>
      <c r="N40" s="6">
        <v>0</v>
      </c>
      <c r="O40" s="6">
        <v>5487</v>
      </c>
      <c r="P40" s="23">
        <v>0</v>
      </c>
    </row>
    <row r="41" spans="1:16" s="7" customFormat="1" ht="22.5" customHeight="1">
      <c r="A41" s="49"/>
      <c r="B41" s="11"/>
      <c r="C41" s="12" t="s">
        <v>30</v>
      </c>
      <c r="D41" s="11"/>
      <c r="E41" s="13">
        <v>118</v>
      </c>
      <c r="F41" s="13">
        <v>0</v>
      </c>
      <c r="G41" s="13">
        <v>0</v>
      </c>
      <c r="H41" s="13">
        <v>0</v>
      </c>
      <c r="I41" s="13"/>
      <c r="J41" s="13"/>
      <c r="K41" s="12"/>
      <c r="L41" s="11"/>
      <c r="M41" s="13">
        <v>0</v>
      </c>
      <c r="N41" s="13">
        <v>0</v>
      </c>
      <c r="O41" s="13">
        <v>0</v>
      </c>
      <c r="P41" s="50">
        <v>0</v>
      </c>
    </row>
    <row r="42" spans="1:16" s="7" customFormat="1" ht="22.5" customHeight="1">
      <c r="A42" s="49"/>
      <c r="B42" s="11"/>
      <c r="C42" s="12"/>
      <c r="D42" s="11"/>
      <c r="E42" s="13"/>
      <c r="F42" s="13"/>
      <c r="G42" s="13"/>
      <c r="H42" s="13"/>
      <c r="I42" s="13"/>
      <c r="J42" s="13"/>
      <c r="K42" s="12"/>
      <c r="L42" s="11"/>
      <c r="M42" s="13"/>
      <c r="N42" s="13"/>
      <c r="O42" s="13"/>
      <c r="P42" s="50"/>
    </row>
    <row r="43" spans="1:16" s="7" customFormat="1" ht="22.5" customHeight="1">
      <c r="A43" s="49"/>
      <c r="B43" s="11"/>
      <c r="C43" s="12"/>
      <c r="D43" s="11"/>
      <c r="E43" s="13"/>
      <c r="F43" s="13"/>
      <c r="G43" s="13"/>
      <c r="H43" s="13"/>
      <c r="I43" s="13"/>
      <c r="J43" s="13"/>
      <c r="K43" s="12"/>
      <c r="L43" s="11"/>
      <c r="M43" s="13"/>
      <c r="N43" s="13"/>
      <c r="O43" s="13"/>
      <c r="P43" s="50"/>
    </row>
    <row r="44" spans="1:16" s="7" customFormat="1" ht="22.5" customHeight="1">
      <c r="A44" s="49"/>
      <c r="B44" s="11"/>
      <c r="C44" s="12"/>
      <c r="D44" s="11"/>
      <c r="E44" s="13"/>
      <c r="F44" s="13"/>
      <c r="G44" s="13"/>
      <c r="H44" s="13"/>
      <c r="I44" s="13"/>
      <c r="J44" s="13"/>
      <c r="K44" s="12"/>
      <c r="L44" s="11"/>
      <c r="M44" s="13"/>
      <c r="N44" s="13"/>
      <c r="O44" s="13"/>
      <c r="P44" s="50"/>
    </row>
    <row r="45" spans="1:16" s="7" customFormat="1" ht="22.5" customHeight="1">
      <c r="A45" s="49"/>
      <c r="B45" s="11"/>
      <c r="C45" s="12"/>
      <c r="D45" s="11"/>
      <c r="E45" s="13"/>
      <c r="F45" s="13"/>
      <c r="G45" s="13"/>
      <c r="H45" s="13"/>
      <c r="I45" s="13"/>
      <c r="J45" s="13"/>
      <c r="K45" s="12"/>
      <c r="L45" s="11"/>
      <c r="M45" s="13"/>
      <c r="N45" s="13"/>
      <c r="O45" s="13"/>
      <c r="P45" s="50"/>
    </row>
    <row r="46" spans="1:16" s="7" customFormat="1" ht="22.5" customHeight="1">
      <c r="A46" s="49"/>
      <c r="B46" s="11"/>
      <c r="C46" s="12"/>
      <c r="D46" s="11"/>
      <c r="E46" s="13"/>
      <c r="F46" s="13"/>
      <c r="G46" s="13"/>
      <c r="H46" s="13"/>
      <c r="I46" s="13"/>
      <c r="J46" s="13"/>
      <c r="K46" s="12"/>
      <c r="L46" s="11"/>
      <c r="M46" s="13"/>
      <c r="N46" s="13"/>
      <c r="O46" s="13"/>
      <c r="P46" s="50"/>
    </row>
    <row r="47" spans="1:16" s="7" customFormat="1" ht="22.5" customHeight="1">
      <c r="A47" s="22"/>
      <c r="B47" s="8"/>
      <c r="C47" s="3"/>
      <c r="D47" s="8"/>
      <c r="E47" s="6"/>
      <c r="F47" s="6"/>
      <c r="G47" s="6"/>
      <c r="H47" s="6"/>
      <c r="I47" s="6"/>
      <c r="J47" s="6"/>
      <c r="K47" s="3"/>
      <c r="L47" s="8"/>
      <c r="M47" s="6"/>
      <c r="N47" s="6"/>
      <c r="O47" s="6"/>
      <c r="P47" s="23"/>
    </row>
    <row r="48" spans="1:16" s="7" customFormat="1" ht="22.5" customHeight="1" thickBot="1">
      <c r="A48" s="49"/>
      <c r="B48" s="11"/>
      <c r="C48" s="12"/>
      <c r="D48" s="11"/>
      <c r="E48" s="13"/>
      <c r="F48" s="13"/>
      <c r="G48" s="13"/>
      <c r="H48" s="13"/>
      <c r="I48" s="13"/>
      <c r="J48" s="13"/>
      <c r="K48" s="12"/>
      <c r="L48" s="11"/>
      <c r="M48" s="13"/>
      <c r="N48" s="13"/>
      <c r="O48" s="13"/>
      <c r="P48" s="50"/>
    </row>
    <row r="49" spans="1:16" s="7" customFormat="1" ht="22.5" customHeight="1">
      <c r="A49" s="17"/>
      <c r="B49" s="38"/>
      <c r="C49" s="18" t="s">
        <v>5</v>
      </c>
      <c r="D49" s="20"/>
      <c r="E49" s="19"/>
      <c r="F49" s="19">
        <f>SUM(F36:F41)</f>
        <v>2394</v>
      </c>
      <c r="G49" s="19"/>
      <c r="H49" s="19">
        <f>SUM(H36:H41)</f>
        <v>0</v>
      </c>
      <c r="I49" s="20"/>
      <c r="J49" s="20"/>
      <c r="K49" s="18" t="s">
        <v>5</v>
      </c>
      <c r="L49" s="20"/>
      <c r="M49" s="19"/>
      <c r="N49" s="19">
        <f>SUM(N36:N41)</f>
        <v>2394</v>
      </c>
      <c r="O49" s="19"/>
      <c r="P49" s="21">
        <f>SUM(P36:P41)</f>
        <v>24356</v>
      </c>
    </row>
    <row r="50" spans="1:16" s="7" customFormat="1" ht="22.5" customHeight="1">
      <c r="A50" s="22"/>
      <c r="B50" s="39"/>
      <c r="C50" s="10" t="s">
        <v>20</v>
      </c>
      <c r="D50" s="8"/>
      <c r="E50" s="6"/>
      <c r="F50" s="6">
        <v>0</v>
      </c>
      <c r="G50" s="6"/>
      <c r="H50" s="6">
        <f>P33</f>
        <v>927406</v>
      </c>
      <c r="I50" s="8"/>
      <c r="J50" s="8"/>
      <c r="K50" s="10" t="s">
        <v>22</v>
      </c>
      <c r="L50" s="8"/>
      <c r="M50" s="6"/>
      <c r="N50" s="6">
        <f>F50</f>
        <v>0</v>
      </c>
      <c r="O50" s="6"/>
      <c r="P50" s="23">
        <f>P51-P49</f>
        <v>903050</v>
      </c>
    </row>
    <row r="51" spans="1:16" s="7" customFormat="1" ht="22.5" customHeight="1" thickBot="1">
      <c r="A51" s="36"/>
      <c r="B51" s="41"/>
      <c r="C51" s="25" t="s">
        <v>21</v>
      </c>
      <c r="D51" s="27"/>
      <c r="E51" s="26"/>
      <c r="F51" s="26">
        <f>SUM(F49:F50)</f>
        <v>2394</v>
      </c>
      <c r="G51" s="26"/>
      <c r="H51" s="26">
        <f>SUM(H50)</f>
        <v>927406</v>
      </c>
      <c r="I51" s="37"/>
      <c r="J51" s="37"/>
      <c r="K51" s="25" t="s">
        <v>21</v>
      </c>
      <c r="L51" s="27"/>
      <c r="M51" s="26"/>
      <c r="N51" s="26">
        <f>SUM(N49:N50)</f>
        <v>2394</v>
      </c>
      <c r="O51" s="26"/>
      <c r="P51" s="28">
        <f>H51</f>
        <v>927406</v>
      </c>
    </row>
    <row r="52" spans="1:16" s="7" customFormat="1" ht="22.5" customHeight="1">
      <c r="A52" s="71"/>
      <c r="B52" s="74"/>
      <c r="C52" s="68"/>
      <c r="D52" s="67"/>
      <c r="E52" s="43"/>
      <c r="F52" s="43"/>
      <c r="G52" s="43"/>
      <c r="H52" s="43"/>
      <c r="I52" s="72"/>
      <c r="J52" s="72"/>
      <c r="K52" s="68"/>
      <c r="L52" s="67"/>
      <c r="M52" s="43"/>
      <c r="N52" s="43"/>
      <c r="O52" s="43"/>
      <c r="P52" s="54"/>
    </row>
    <row r="53" spans="1:16" s="7" customFormat="1" ht="22.5" customHeight="1">
      <c r="A53" s="46" t="s">
        <v>8</v>
      </c>
      <c r="B53" s="58">
        <v>5</v>
      </c>
      <c r="C53" s="34" t="s">
        <v>34</v>
      </c>
      <c r="D53" s="8"/>
      <c r="E53" s="6">
        <v>0</v>
      </c>
      <c r="F53" s="6">
        <f>SUM(E54:E55)</f>
        <v>611</v>
      </c>
      <c r="G53" s="6">
        <v>0</v>
      </c>
      <c r="H53" s="6">
        <v>0</v>
      </c>
      <c r="I53" s="5" t="s">
        <v>8</v>
      </c>
      <c r="J53" s="58">
        <v>5</v>
      </c>
      <c r="K53" s="34" t="s">
        <v>32</v>
      </c>
      <c r="L53" s="60">
        <v>3255102</v>
      </c>
      <c r="M53" s="6">
        <v>0</v>
      </c>
      <c r="N53" s="6">
        <f>M54</f>
        <v>611</v>
      </c>
      <c r="O53" s="6">
        <v>0</v>
      </c>
      <c r="P53" s="23">
        <f>O54</f>
        <v>4089</v>
      </c>
    </row>
    <row r="54" spans="1:16" s="7" customFormat="1" ht="22.5" customHeight="1">
      <c r="A54" s="46"/>
      <c r="B54" s="5"/>
      <c r="C54" s="3" t="s">
        <v>29</v>
      </c>
      <c r="D54" s="8"/>
      <c r="E54" s="6">
        <v>470</v>
      </c>
      <c r="F54" s="6">
        <v>0</v>
      </c>
      <c r="G54" s="6">
        <v>0</v>
      </c>
      <c r="H54" s="6">
        <v>0</v>
      </c>
      <c r="I54" s="5"/>
      <c r="J54" s="5"/>
      <c r="K54" s="3" t="s">
        <v>34</v>
      </c>
      <c r="L54" s="8"/>
      <c r="M54" s="6">
        <f>470+141</f>
        <v>611</v>
      </c>
      <c r="N54" s="6">
        <v>0</v>
      </c>
      <c r="O54" s="6">
        <v>4089</v>
      </c>
      <c r="P54" s="23">
        <v>0</v>
      </c>
    </row>
    <row r="55" spans="1:16" s="7" customFormat="1" ht="22.5" customHeight="1">
      <c r="A55" s="46"/>
      <c r="B55" s="5"/>
      <c r="C55" s="3" t="s">
        <v>30</v>
      </c>
      <c r="D55" s="8"/>
      <c r="E55" s="6">
        <v>141</v>
      </c>
      <c r="F55" s="6">
        <v>0</v>
      </c>
      <c r="G55" s="6">
        <v>0</v>
      </c>
      <c r="H55" s="6">
        <v>0</v>
      </c>
      <c r="I55" s="5"/>
      <c r="J55" s="5"/>
      <c r="K55" s="3"/>
      <c r="L55" s="8"/>
      <c r="M55" s="6">
        <v>0</v>
      </c>
      <c r="N55" s="6">
        <v>0</v>
      </c>
      <c r="O55" s="6">
        <v>0</v>
      </c>
      <c r="P55" s="23">
        <v>0</v>
      </c>
    </row>
    <row r="56" spans="1:16" s="7" customFormat="1" ht="22.5" customHeight="1">
      <c r="A56" s="46"/>
      <c r="B56" s="5"/>
      <c r="C56" s="3"/>
      <c r="D56" s="8"/>
      <c r="E56" s="6"/>
      <c r="F56" s="6"/>
      <c r="G56" s="6"/>
      <c r="H56" s="6"/>
      <c r="I56" s="5"/>
      <c r="J56" s="5"/>
      <c r="K56" s="3"/>
      <c r="L56" s="8"/>
      <c r="M56" s="6"/>
      <c r="N56" s="6"/>
      <c r="O56" s="6"/>
      <c r="P56" s="23"/>
    </row>
    <row r="57" spans="1:16" s="7" customFormat="1" ht="22.5" customHeight="1">
      <c r="A57" s="46"/>
      <c r="B57" s="5"/>
      <c r="C57" s="3"/>
      <c r="D57" s="8"/>
      <c r="E57" s="6"/>
      <c r="F57" s="6"/>
      <c r="G57" s="6"/>
      <c r="H57" s="6"/>
      <c r="I57" s="5"/>
      <c r="J57" s="5"/>
      <c r="K57" s="3"/>
      <c r="L57" s="8"/>
      <c r="M57" s="6"/>
      <c r="N57" s="6"/>
      <c r="O57" s="6"/>
      <c r="P57" s="23"/>
    </row>
    <row r="58" spans="1:16" s="7" customFormat="1" ht="22.5" customHeight="1">
      <c r="A58" s="46"/>
      <c r="B58" s="5"/>
      <c r="C58" s="3"/>
      <c r="D58" s="8"/>
      <c r="E58" s="6"/>
      <c r="F58" s="6"/>
      <c r="G58" s="6"/>
      <c r="H58" s="6"/>
      <c r="I58" s="5"/>
      <c r="J58" s="5"/>
      <c r="K58" s="3"/>
      <c r="L58" s="8"/>
      <c r="M58" s="6"/>
      <c r="N58" s="6"/>
      <c r="O58" s="6"/>
      <c r="P58" s="23"/>
    </row>
    <row r="59" spans="1:16" s="7" customFormat="1" ht="22.5" customHeight="1">
      <c r="A59" s="46"/>
      <c r="B59" s="5"/>
      <c r="C59" s="3"/>
      <c r="D59" s="8"/>
      <c r="E59" s="6"/>
      <c r="F59" s="6"/>
      <c r="G59" s="6"/>
      <c r="H59" s="6"/>
      <c r="I59" s="5"/>
      <c r="J59" s="5"/>
      <c r="K59" s="3"/>
      <c r="L59" s="8"/>
      <c r="M59" s="6"/>
      <c r="N59" s="6"/>
      <c r="O59" s="6"/>
      <c r="P59" s="23"/>
    </row>
    <row r="60" spans="1:16" s="7" customFormat="1" ht="22.5" customHeight="1">
      <c r="A60" s="46"/>
      <c r="B60" s="5"/>
      <c r="C60" s="3"/>
      <c r="D60" s="8"/>
      <c r="E60" s="6"/>
      <c r="F60" s="6"/>
      <c r="G60" s="6"/>
      <c r="H60" s="6"/>
      <c r="I60" s="5"/>
      <c r="J60" s="5"/>
      <c r="K60" s="3"/>
      <c r="L60" s="8"/>
      <c r="M60" s="6"/>
      <c r="N60" s="6"/>
      <c r="O60" s="6"/>
      <c r="P60" s="23"/>
    </row>
    <row r="61" spans="1:16" s="7" customFormat="1" ht="22.5" customHeight="1">
      <c r="A61" s="46"/>
      <c r="B61" s="5"/>
      <c r="C61" s="3"/>
      <c r="D61" s="8"/>
      <c r="E61" s="6"/>
      <c r="F61" s="6"/>
      <c r="G61" s="6"/>
      <c r="H61" s="6"/>
      <c r="I61" s="5"/>
      <c r="J61" s="5"/>
      <c r="K61" s="3"/>
      <c r="L61" s="8"/>
      <c r="M61" s="6"/>
      <c r="N61" s="6"/>
      <c r="O61" s="6"/>
      <c r="P61" s="23"/>
    </row>
    <row r="62" spans="1:16" s="7" customFormat="1" ht="22.5" customHeight="1" thickBot="1">
      <c r="A62" s="71"/>
      <c r="B62" s="72"/>
      <c r="C62" s="73"/>
      <c r="D62" s="67"/>
      <c r="E62" s="43"/>
      <c r="F62" s="43"/>
      <c r="G62" s="43"/>
      <c r="H62" s="43"/>
      <c r="I62" s="72"/>
      <c r="J62" s="72"/>
      <c r="K62" s="73"/>
      <c r="L62" s="67"/>
      <c r="M62" s="43"/>
      <c r="N62" s="43"/>
      <c r="O62" s="43"/>
      <c r="P62" s="54"/>
    </row>
    <row r="63" spans="1:16" s="7" customFormat="1" ht="22.5" customHeight="1">
      <c r="A63" s="44"/>
      <c r="B63" s="45"/>
      <c r="C63" s="18" t="s">
        <v>5</v>
      </c>
      <c r="D63" s="20"/>
      <c r="E63" s="19"/>
      <c r="F63" s="19">
        <f>SUM(F53:F55)</f>
        <v>611</v>
      </c>
      <c r="G63" s="19"/>
      <c r="H63" s="19">
        <f>SUM(H53:H55)</f>
        <v>0</v>
      </c>
      <c r="I63" s="45"/>
      <c r="J63" s="45"/>
      <c r="K63" s="18" t="s">
        <v>5</v>
      </c>
      <c r="L63" s="20"/>
      <c r="M63" s="19">
        <v>0</v>
      </c>
      <c r="N63" s="19">
        <f>SUM(N53:N55)</f>
        <v>611</v>
      </c>
      <c r="O63" s="19">
        <v>0</v>
      </c>
      <c r="P63" s="21">
        <f>SUM(P53:P55)</f>
        <v>4089</v>
      </c>
    </row>
    <row r="64" spans="1:16" s="7" customFormat="1" ht="22.5" customHeight="1">
      <c r="A64" s="46"/>
      <c r="B64" s="5"/>
      <c r="C64" s="10" t="s">
        <v>20</v>
      </c>
      <c r="D64" s="8"/>
      <c r="E64" s="6"/>
      <c r="F64" s="6">
        <v>0</v>
      </c>
      <c r="G64" s="6"/>
      <c r="H64" s="6">
        <f>P50</f>
        <v>903050</v>
      </c>
      <c r="I64" s="5"/>
      <c r="J64" s="5"/>
      <c r="K64" s="10" t="s">
        <v>22</v>
      </c>
      <c r="L64" s="8"/>
      <c r="M64" s="6">
        <v>0</v>
      </c>
      <c r="N64" s="6">
        <f>F64</f>
        <v>0</v>
      </c>
      <c r="O64" s="6">
        <v>0</v>
      </c>
      <c r="P64" s="23">
        <f>P65-P63</f>
        <v>898961</v>
      </c>
    </row>
    <row r="65" spans="1:16" s="7" customFormat="1" ht="22.5" customHeight="1" thickBot="1">
      <c r="A65" s="36"/>
      <c r="B65" s="37"/>
      <c r="C65" s="25" t="s">
        <v>21</v>
      </c>
      <c r="D65" s="27"/>
      <c r="E65" s="26"/>
      <c r="F65" s="26">
        <f>SUM(F63:F64)</f>
        <v>611</v>
      </c>
      <c r="G65" s="26"/>
      <c r="H65" s="26">
        <f>SUM(H63:H64)</f>
        <v>903050</v>
      </c>
      <c r="I65" s="37"/>
      <c r="J65" s="37"/>
      <c r="K65" s="25" t="s">
        <v>21</v>
      </c>
      <c r="L65" s="27"/>
      <c r="M65" s="26"/>
      <c r="N65" s="26">
        <f>SUM(N63:N64)</f>
        <v>611</v>
      </c>
      <c r="O65" s="26"/>
      <c r="P65" s="28">
        <f>H65</f>
        <v>903050</v>
      </c>
    </row>
    <row r="66" spans="1:16" ht="22.5" customHeight="1">
      <c r="A66" s="44" t="s">
        <v>36</v>
      </c>
      <c r="B66" s="76"/>
      <c r="C66" s="95"/>
      <c r="D66" s="20"/>
      <c r="E66" s="19">
        <v>0</v>
      </c>
      <c r="F66" s="19">
        <v>0</v>
      </c>
      <c r="G66" s="19">
        <v>0</v>
      </c>
      <c r="H66" s="19">
        <v>0</v>
      </c>
      <c r="I66" s="45" t="s">
        <v>36</v>
      </c>
      <c r="J66" s="76">
        <v>6</v>
      </c>
      <c r="K66" s="77" t="s">
        <v>37</v>
      </c>
      <c r="L66" s="20"/>
      <c r="M66" s="19">
        <v>0</v>
      </c>
      <c r="N66" s="19">
        <v>0</v>
      </c>
      <c r="O66" s="19">
        <v>0</v>
      </c>
      <c r="P66" s="21">
        <f>O67</f>
        <v>15000</v>
      </c>
    </row>
    <row r="67" spans="1:16" ht="22.5" customHeight="1">
      <c r="A67" s="46"/>
      <c r="B67" s="5"/>
      <c r="C67" s="34"/>
      <c r="D67" s="8"/>
      <c r="E67" s="6">
        <v>0</v>
      </c>
      <c r="F67" s="6">
        <v>0</v>
      </c>
      <c r="G67" s="6">
        <v>0</v>
      </c>
      <c r="H67" s="6">
        <v>0</v>
      </c>
      <c r="I67" s="5"/>
      <c r="J67" s="58"/>
      <c r="K67" s="3" t="s">
        <v>38</v>
      </c>
      <c r="L67" s="8"/>
      <c r="M67" s="6">
        <v>0</v>
      </c>
      <c r="N67" s="6">
        <v>0</v>
      </c>
      <c r="O67" s="6">
        <v>15000</v>
      </c>
      <c r="P67" s="23">
        <v>0</v>
      </c>
    </row>
    <row r="68" spans="1:16" ht="22.5" customHeight="1">
      <c r="A68" s="46"/>
      <c r="B68" s="5"/>
      <c r="C68" s="3"/>
      <c r="D68" s="8"/>
      <c r="E68" s="6">
        <v>0</v>
      </c>
      <c r="F68" s="6">
        <v>0</v>
      </c>
      <c r="G68" s="6">
        <v>0</v>
      </c>
      <c r="H68" s="6">
        <v>0</v>
      </c>
      <c r="I68" s="5"/>
      <c r="J68" s="5"/>
      <c r="K68" s="3" t="s">
        <v>39</v>
      </c>
      <c r="L68" s="8"/>
      <c r="M68" s="6">
        <v>0</v>
      </c>
      <c r="N68" s="6">
        <v>0</v>
      </c>
      <c r="O68" s="6"/>
      <c r="P68" s="23"/>
    </row>
    <row r="69" spans="1:16" ht="22.5" customHeight="1" thickBot="1">
      <c r="A69" s="46"/>
      <c r="B69" s="5"/>
      <c r="C69" s="3"/>
      <c r="D69" s="8"/>
      <c r="E69" s="6">
        <v>0</v>
      </c>
      <c r="F69" s="6">
        <v>0</v>
      </c>
      <c r="G69" s="6">
        <v>0</v>
      </c>
      <c r="H69" s="6">
        <v>0</v>
      </c>
      <c r="I69" s="5"/>
      <c r="J69" s="5"/>
      <c r="K69" s="3" t="s">
        <v>40</v>
      </c>
      <c r="L69" s="8"/>
      <c r="M69" s="6">
        <v>0</v>
      </c>
      <c r="N69" s="6">
        <v>0</v>
      </c>
      <c r="O69" s="6"/>
      <c r="P69" s="23"/>
    </row>
    <row r="70" spans="1:16" ht="22.5" customHeight="1">
      <c r="A70" s="17"/>
      <c r="B70" s="38"/>
      <c r="C70" s="18" t="s">
        <v>5</v>
      </c>
      <c r="D70" s="20"/>
      <c r="E70" s="19"/>
      <c r="F70" s="19"/>
      <c r="G70" s="19"/>
      <c r="H70" s="19">
        <f>SUM(H66:H69)</f>
        <v>0</v>
      </c>
      <c r="I70" s="20"/>
      <c r="J70" s="20"/>
      <c r="K70" s="18" t="s">
        <v>5</v>
      </c>
      <c r="L70" s="20"/>
      <c r="M70" s="19"/>
      <c r="N70" s="19"/>
      <c r="O70" s="19"/>
      <c r="P70" s="21">
        <f>SUM(P66:P69)</f>
        <v>15000</v>
      </c>
    </row>
    <row r="71" spans="1:16" ht="22.5" customHeight="1">
      <c r="A71" s="22"/>
      <c r="B71" s="39"/>
      <c r="C71" s="10" t="s">
        <v>20</v>
      </c>
      <c r="D71" s="8"/>
      <c r="E71" s="6"/>
      <c r="F71" s="6"/>
      <c r="G71" s="6"/>
      <c r="H71" s="6">
        <f>P64</f>
        <v>898961</v>
      </c>
      <c r="I71" s="8"/>
      <c r="J71" s="8"/>
      <c r="K71" s="10" t="s">
        <v>22</v>
      </c>
      <c r="L71" s="8"/>
      <c r="M71" s="6"/>
      <c r="N71" s="6"/>
      <c r="O71" s="6"/>
      <c r="P71" s="23">
        <f>P72-P70</f>
        <v>883961</v>
      </c>
    </row>
    <row r="72" spans="1:16" ht="22.5" customHeight="1" thickBot="1">
      <c r="A72" s="24"/>
      <c r="B72" s="40"/>
      <c r="C72" s="25" t="s">
        <v>21</v>
      </c>
      <c r="D72" s="27"/>
      <c r="E72" s="26"/>
      <c r="F72" s="26"/>
      <c r="G72" s="26"/>
      <c r="H72" s="29">
        <f>SUM(H70:H71)</f>
        <v>898961</v>
      </c>
      <c r="I72" s="27"/>
      <c r="J72" s="27"/>
      <c r="K72" s="25" t="s">
        <v>21</v>
      </c>
      <c r="L72" s="27"/>
      <c r="M72" s="26"/>
      <c r="N72" s="26"/>
      <c r="O72" s="26"/>
      <c r="P72" s="30">
        <f>H72</f>
        <v>898961</v>
      </c>
    </row>
    <row r="73" spans="1:16" ht="22.5" customHeight="1">
      <c r="A73" s="51">
        <v>43506</v>
      </c>
      <c r="B73" s="58">
        <v>6</v>
      </c>
      <c r="C73" s="34" t="s">
        <v>47</v>
      </c>
      <c r="D73" s="14"/>
      <c r="E73" s="6"/>
      <c r="F73" s="6">
        <f>SUM(E74:E77)</f>
        <v>21250</v>
      </c>
      <c r="G73" s="6">
        <v>0</v>
      </c>
      <c r="H73" s="6">
        <v>0</v>
      </c>
      <c r="I73" s="35">
        <v>43506</v>
      </c>
      <c r="J73" s="58">
        <v>7</v>
      </c>
      <c r="K73" s="33" t="s">
        <v>41</v>
      </c>
      <c r="L73" s="31">
        <v>3111101</v>
      </c>
      <c r="M73" s="6">
        <v>0</v>
      </c>
      <c r="N73" s="6">
        <f>SUM(M74:M77)</f>
        <v>29530</v>
      </c>
      <c r="O73" s="6">
        <v>0</v>
      </c>
      <c r="P73" s="23">
        <f>SUM(O74:O77)</f>
        <v>186878</v>
      </c>
    </row>
    <row r="74" spans="1:16" ht="22.5" customHeight="1">
      <c r="A74" s="51"/>
      <c r="B74" s="59"/>
      <c r="C74" s="15" t="s">
        <v>64</v>
      </c>
      <c r="D74" s="14"/>
      <c r="E74" s="6">
        <v>3000</v>
      </c>
      <c r="F74" s="6">
        <v>0</v>
      </c>
      <c r="G74" s="6">
        <v>0</v>
      </c>
      <c r="H74" s="6">
        <v>0</v>
      </c>
      <c r="I74" s="14"/>
      <c r="J74" s="59"/>
      <c r="K74" s="15" t="s">
        <v>42</v>
      </c>
      <c r="L74" s="31"/>
      <c r="M74" s="6">
        <f>3000+1505</f>
        <v>4505</v>
      </c>
      <c r="N74" s="6">
        <v>0</v>
      </c>
      <c r="O74" s="6">
        <v>65490</v>
      </c>
      <c r="P74" s="23">
        <v>0</v>
      </c>
    </row>
    <row r="75" spans="1:16" ht="22.5" customHeight="1">
      <c r="A75" s="51"/>
      <c r="B75" s="59"/>
      <c r="C75" s="15" t="s">
        <v>65</v>
      </c>
      <c r="D75" s="14"/>
      <c r="E75" s="6">
        <v>10250</v>
      </c>
      <c r="F75" s="6">
        <v>0</v>
      </c>
      <c r="G75" s="6">
        <v>0</v>
      </c>
      <c r="H75" s="6">
        <v>0</v>
      </c>
      <c r="I75" s="14"/>
      <c r="J75" s="59"/>
      <c r="K75" s="15" t="s">
        <v>43</v>
      </c>
      <c r="L75" s="31"/>
      <c r="M75" s="6">
        <f>10250+400+500+400+915</f>
        <v>12465</v>
      </c>
      <c r="N75" s="6">
        <v>0</v>
      </c>
      <c r="O75" s="6">
        <v>51200</v>
      </c>
      <c r="P75" s="23">
        <v>0</v>
      </c>
    </row>
    <row r="76" spans="1:16" ht="22.5" customHeight="1">
      <c r="A76" s="51"/>
      <c r="B76" s="59"/>
      <c r="C76" s="15" t="s">
        <v>66</v>
      </c>
      <c r="D76" s="14"/>
      <c r="E76" s="6">
        <v>5000</v>
      </c>
      <c r="F76" s="6">
        <v>0</v>
      </c>
      <c r="G76" s="6">
        <v>0</v>
      </c>
      <c r="H76" s="6">
        <v>0</v>
      </c>
      <c r="I76" s="14"/>
      <c r="J76" s="59"/>
      <c r="K76" s="15" t="s">
        <v>44</v>
      </c>
      <c r="L76" s="31"/>
      <c r="M76" s="6">
        <f>5000+480+600+600+500</f>
        <v>7180</v>
      </c>
      <c r="N76" s="6">
        <v>0</v>
      </c>
      <c r="O76" s="6">
        <v>45757</v>
      </c>
      <c r="P76" s="23">
        <v>0</v>
      </c>
    </row>
    <row r="77" spans="1:16" ht="22.5" customHeight="1">
      <c r="A77" s="51"/>
      <c r="B77" s="59"/>
      <c r="C77" s="15" t="s">
        <v>67</v>
      </c>
      <c r="D77" s="14"/>
      <c r="E77" s="6">
        <v>3000</v>
      </c>
      <c r="F77" s="6">
        <v>0</v>
      </c>
      <c r="G77" s="6">
        <v>0</v>
      </c>
      <c r="H77" s="6">
        <v>0</v>
      </c>
      <c r="I77" s="14"/>
      <c r="J77" s="59"/>
      <c r="K77" s="15" t="s">
        <v>45</v>
      </c>
      <c r="L77" s="31"/>
      <c r="M77" s="6">
        <f>3000+2200+40+50+90</f>
        <v>5380</v>
      </c>
      <c r="N77" s="6">
        <v>0</v>
      </c>
      <c r="O77" s="6">
        <v>24431</v>
      </c>
      <c r="P77" s="23">
        <v>0</v>
      </c>
    </row>
    <row r="78" spans="1:16" ht="22.5" customHeight="1">
      <c r="A78" s="51">
        <v>43506</v>
      </c>
      <c r="B78" s="58"/>
      <c r="C78" s="34" t="s">
        <v>48</v>
      </c>
      <c r="D78" s="14"/>
      <c r="E78" s="6">
        <v>0</v>
      </c>
      <c r="F78" s="6">
        <f>E79</f>
        <v>2200</v>
      </c>
      <c r="G78" s="6">
        <v>0</v>
      </c>
      <c r="H78" s="6">
        <v>0</v>
      </c>
      <c r="I78" s="14"/>
      <c r="J78" s="59"/>
      <c r="K78" s="3" t="s">
        <v>46</v>
      </c>
      <c r="L78" s="31"/>
      <c r="M78" s="6">
        <v>0</v>
      </c>
      <c r="N78" s="6">
        <v>0</v>
      </c>
      <c r="O78" s="6">
        <v>0</v>
      </c>
      <c r="P78" s="23">
        <v>0</v>
      </c>
    </row>
    <row r="79" spans="1:16" ht="22.5" customHeight="1">
      <c r="A79" s="51"/>
      <c r="B79" s="59"/>
      <c r="C79" s="15" t="s">
        <v>67</v>
      </c>
      <c r="D79" s="14"/>
      <c r="E79" s="6">
        <v>2200</v>
      </c>
      <c r="F79" s="6">
        <v>0</v>
      </c>
      <c r="G79" s="6">
        <v>0</v>
      </c>
      <c r="H79" s="6">
        <v>0</v>
      </c>
      <c r="I79" s="14"/>
      <c r="J79" s="58">
        <v>8</v>
      </c>
      <c r="K79" s="33" t="s">
        <v>49</v>
      </c>
      <c r="L79" s="31">
        <v>3211109</v>
      </c>
      <c r="M79" s="6">
        <v>0</v>
      </c>
      <c r="N79" s="6">
        <v>0</v>
      </c>
      <c r="O79" s="6">
        <v>0</v>
      </c>
      <c r="P79" s="23">
        <f>SUM(O80:O83)</f>
        <v>8450</v>
      </c>
    </row>
    <row r="80" spans="1:16" ht="22.5" customHeight="1">
      <c r="A80" s="51">
        <v>43506</v>
      </c>
      <c r="B80" s="58"/>
      <c r="C80" s="34" t="s">
        <v>52</v>
      </c>
      <c r="D80" s="14"/>
      <c r="E80" s="6">
        <v>0</v>
      </c>
      <c r="F80" s="6">
        <f>SUM(E81:E83)</f>
        <v>920</v>
      </c>
      <c r="G80" s="6">
        <v>0</v>
      </c>
      <c r="H80" s="6">
        <v>0</v>
      </c>
      <c r="I80" s="14"/>
      <c r="J80" s="59"/>
      <c r="K80" s="15" t="s">
        <v>50</v>
      </c>
      <c r="L80" s="31"/>
      <c r="M80" s="6"/>
      <c r="N80" s="6">
        <v>0</v>
      </c>
      <c r="O80" s="6">
        <v>850</v>
      </c>
      <c r="P80" s="23">
        <v>0</v>
      </c>
    </row>
    <row r="81" spans="1:16" ht="22.5" customHeight="1">
      <c r="A81" s="51"/>
      <c r="B81" s="59"/>
      <c r="C81" s="15" t="s">
        <v>53</v>
      </c>
      <c r="D81" s="14"/>
      <c r="E81" s="6">
        <v>400</v>
      </c>
      <c r="F81" s="6">
        <v>0</v>
      </c>
      <c r="G81" s="6">
        <v>0</v>
      </c>
      <c r="H81" s="6">
        <v>0</v>
      </c>
      <c r="I81" s="14"/>
      <c r="J81" s="59"/>
      <c r="K81" s="15" t="s">
        <v>51</v>
      </c>
      <c r="L81" s="31"/>
      <c r="M81" s="6">
        <v>0</v>
      </c>
      <c r="N81" s="6">
        <v>0</v>
      </c>
      <c r="O81" s="6">
        <v>7600</v>
      </c>
      <c r="P81" s="23">
        <v>0</v>
      </c>
    </row>
    <row r="82" spans="1:16" ht="22.5" customHeight="1">
      <c r="A82" s="51"/>
      <c r="B82" s="59"/>
      <c r="C82" s="15" t="s">
        <v>54</v>
      </c>
      <c r="D82" s="14"/>
      <c r="E82" s="6">
        <v>480</v>
      </c>
      <c r="F82" s="6">
        <v>0</v>
      </c>
      <c r="G82" s="6">
        <v>0</v>
      </c>
      <c r="H82" s="6">
        <v>0</v>
      </c>
      <c r="I82" s="14"/>
      <c r="J82" s="58">
        <v>9</v>
      </c>
      <c r="K82" s="33" t="s">
        <v>72</v>
      </c>
      <c r="L82" s="31">
        <v>3211119</v>
      </c>
      <c r="M82" s="6">
        <v>0</v>
      </c>
      <c r="N82" s="6">
        <f>M83</f>
        <v>8960</v>
      </c>
      <c r="O82" s="6">
        <v>0</v>
      </c>
      <c r="P82" s="23">
        <v>0</v>
      </c>
    </row>
    <row r="83" spans="1:16" ht="22.5" customHeight="1">
      <c r="A83" s="51"/>
      <c r="B83" s="59"/>
      <c r="C83" s="15" t="s">
        <v>55</v>
      </c>
      <c r="D83" s="14"/>
      <c r="E83" s="6">
        <v>40</v>
      </c>
      <c r="F83" s="6">
        <v>0</v>
      </c>
      <c r="G83" s="6">
        <v>0</v>
      </c>
      <c r="H83" s="6">
        <v>0</v>
      </c>
      <c r="I83" s="14"/>
      <c r="J83" s="59"/>
      <c r="K83" s="15" t="s">
        <v>73</v>
      </c>
      <c r="L83" s="31"/>
      <c r="M83" s="6">
        <v>8960</v>
      </c>
      <c r="N83" s="6">
        <v>0</v>
      </c>
      <c r="O83" s="6">
        <v>0</v>
      </c>
      <c r="P83" s="23">
        <v>0</v>
      </c>
    </row>
    <row r="84" spans="1:16" ht="22.5" customHeight="1">
      <c r="A84" s="51">
        <v>43506</v>
      </c>
      <c r="B84" s="58"/>
      <c r="C84" s="34" t="s">
        <v>56</v>
      </c>
      <c r="D84" s="14"/>
      <c r="E84" s="6">
        <v>0</v>
      </c>
      <c r="F84" s="6">
        <f>SUM(E85:E87)</f>
        <v>1150</v>
      </c>
      <c r="G84" s="6">
        <v>0</v>
      </c>
      <c r="H84" s="6">
        <v>0</v>
      </c>
      <c r="I84" s="14"/>
      <c r="J84" s="59"/>
      <c r="K84" s="15" t="s">
        <v>74</v>
      </c>
      <c r="L84" s="31"/>
      <c r="M84" s="6">
        <v>0</v>
      </c>
      <c r="N84" s="6">
        <v>0</v>
      </c>
      <c r="O84" s="6">
        <v>0</v>
      </c>
      <c r="P84" s="23">
        <v>0</v>
      </c>
    </row>
    <row r="85" spans="1:16" ht="22.5" customHeight="1">
      <c r="A85" s="51"/>
      <c r="B85" s="59"/>
      <c r="C85" s="15" t="s">
        <v>57</v>
      </c>
      <c r="D85" s="14"/>
      <c r="E85" s="6">
        <v>500</v>
      </c>
      <c r="F85" s="6">
        <v>0</v>
      </c>
      <c r="G85" s="6">
        <v>0</v>
      </c>
      <c r="H85" s="6">
        <v>0</v>
      </c>
      <c r="I85" s="14"/>
      <c r="J85" s="59"/>
      <c r="K85" s="15"/>
      <c r="L85" s="31"/>
      <c r="M85" s="6">
        <v>0</v>
      </c>
      <c r="N85" s="6">
        <v>0</v>
      </c>
      <c r="O85" s="6">
        <v>0</v>
      </c>
      <c r="P85" s="23">
        <v>0</v>
      </c>
    </row>
    <row r="86" spans="1:16" ht="22.5" customHeight="1">
      <c r="A86" s="51"/>
      <c r="B86" s="59"/>
      <c r="C86" s="15" t="s">
        <v>58</v>
      </c>
      <c r="D86" s="14"/>
      <c r="E86" s="6">
        <v>600</v>
      </c>
      <c r="F86" s="6">
        <v>0</v>
      </c>
      <c r="G86" s="6">
        <v>0</v>
      </c>
      <c r="H86" s="6">
        <v>0</v>
      </c>
      <c r="I86" s="14"/>
      <c r="J86" s="59"/>
      <c r="K86" s="15"/>
      <c r="L86" s="31"/>
      <c r="M86" s="6">
        <v>0</v>
      </c>
      <c r="N86" s="6">
        <v>0</v>
      </c>
      <c r="O86" s="6">
        <v>0</v>
      </c>
      <c r="P86" s="23">
        <v>0</v>
      </c>
    </row>
    <row r="87" spans="1:16" ht="22.5" customHeight="1">
      <c r="A87" s="51"/>
      <c r="B87" s="59"/>
      <c r="C87" s="15" t="s">
        <v>59</v>
      </c>
      <c r="D87" s="14"/>
      <c r="E87" s="6">
        <v>50</v>
      </c>
      <c r="F87" s="6">
        <v>0</v>
      </c>
      <c r="G87" s="6">
        <v>0</v>
      </c>
      <c r="H87" s="6">
        <v>0</v>
      </c>
      <c r="I87" s="14"/>
      <c r="J87" s="59"/>
      <c r="K87" s="15"/>
      <c r="L87" s="31"/>
      <c r="M87" s="6">
        <v>0</v>
      </c>
      <c r="N87" s="6">
        <v>0</v>
      </c>
      <c r="O87" s="6">
        <v>0</v>
      </c>
      <c r="P87" s="23">
        <v>0</v>
      </c>
    </row>
    <row r="88" spans="1:16" ht="22.5" customHeight="1">
      <c r="A88" s="51">
        <v>43506</v>
      </c>
      <c r="B88" s="58"/>
      <c r="C88" s="34" t="s">
        <v>60</v>
      </c>
      <c r="D88" s="14"/>
      <c r="E88" s="6">
        <v>0</v>
      </c>
      <c r="F88" s="6">
        <f>SUM(E89:E91)</f>
        <v>1090</v>
      </c>
      <c r="G88" s="6">
        <v>0</v>
      </c>
      <c r="H88" s="6">
        <v>0</v>
      </c>
      <c r="I88" s="14"/>
      <c r="J88" s="59"/>
      <c r="K88" s="15"/>
      <c r="L88" s="31"/>
      <c r="M88" s="6">
        <v>0</v>
      </c>
      <c r="N88" s="6">
        <v>0</v>
      </c>
      <c r="O88" s="6">
        <v>0</v>
      </c>
      <c r="P88" s="23">
        <v>0</v>
      </c>
    </row>
    <row r="89" spans="1:16" ht="22.5" customHeight="1">
      <c r="A89" s="51"/>
      <c r="B89" s="59"/>
      <c r="C89" s="15" t="s">
        <v>61</v>
      </c>
      <c r="D89" s="14"/>
      <c r="E89" s="6">
        <v>400</v>
      </c>
      <c r="F89" s="6">
        <v>0</v>
      </c>
      <c r="G89" s="6">
        <v>0</v>
      </c>
      <c r="H89" s="6">
        <v>0</v>
      </c>
      <c r="I89" s="14"/>
      <c r="J89" s="59"/>
      <c r="K89" s="15"/>
      <c r="L89" s="31"/>
      <c r="M89" s="6">
        <v>0</v>
      </c>
      <c r="N89" s="6">
        <v>0</v>
      </c>
      <c r="O89" s="6">
        <v>0</v>
      </c>
      <c r="P89" s="23">
        <v>0</v>
      </c>
    </row>
    <row r="90" spans="1:16" ht="22.5" customHeight="1">
      <c r="A90" s="51"/>
      <c r="B90" s="59"/>
      <c r="C90" s="15" t="s">
        <v>62</v>
      </c>
      <c r="D90" s="14"/>
      <c r="E90" s="6">
        <v>600</v>
      </c>
      <c r="F90" s="6">
        <v>0</v>
      </c>
      <c r="G90" s="6">
        <v>0</v>
      </c>
      <c r="H90" s="6">
        <v>0</v>
      </c>
      <c r="I90" s="14"/>
      <c r="J90" s="59"/>
      <c r="K90" s="15"/>
      <c r="L90" s="31"/>
      <c r="M90" s="6">
        <v>0</v>
      </c>
      <c r="N90" s="6">
        <v>0</v>
      </c>
      <c r="O90" s="6">
        <v>0</v>
      </c>
      <c r="P90" s="23">
        <v>0</v>
      </c>
    </row>
    <row r="91" spans="1:16" ht="22.5" customHeight="1">
      <c r="A91" s="51"/>
      <c r="B91" s="59"/>
      <c r="C91" s="15" t="s">
        <v>63</v>
      </c>
      <c r="D91" s="14"/>
      <c r="E91" s="6">
        <v>90</v>
      </c>
      <c r="F91" s="6">
        <v>0</v>
      </c>
      <c r="G91" s="6">
        <v>0</v>
      </c>
      <c r="H91" s="6">
        <v>0</v>
      </c>
      <c r="I91" s="14"/>
      <c r="J91" s="59"/>
      <c r="K91" s="15"/>
      <c r="L91" s="31"/>
      <c r="M91" s="6">
        <v>0</v>
      </c>
      <c r="N91" s="6">
        <v>0</v>
      </c>
      <c r="O91" s="6">
        <v>0</v>
      </c>
      <c r="P91" s="23">
        <v>0</v>
      </c>
    </row>
    <row r="92" spans="1:16" ht="22.5" customHeight="1">
      <c r="A92" s="51">
        <v>43506</v>
      </c>
      <c r="B92" s="58"/>
      <c r="C92" s="34" t="s">
        <v>68</v>
      </c>
      <c r="D92" s="14"/>
      <c r="E92" s="6">
        <v>0</v>
      </c>
      <c r="F92" s="6">
        <f>SUM(E93:E95)</f>
        <v>2920</v>
      </c>
      <c r="G92" s="6">
        <v>0</v>
      </c>
      <c r="H92" s="6">
        <v>0</v>
      </c>
      <c r="I92" s="14"/>
      <c r="J92" s="59"/>
      <c r="K92" s="15"/>
      <c r="L92" s="31"/>
      <c r="M92" s="6">
        <v>0</v>
      </c>
      <c r="N92" s="6">
        <v>0</v>
      </c>
      <c r="O92" s="6">
        <v>0</v>
      </c>
      <c r="P92" s="23">
        <v>0</v>
      </c>
    </row>
    <row r="93" spans="1:16" ht="22.5" customHeight="1">
      <c r="A93" s="51"/>
      <c r="B93" s="59"/>
      <c r="C93" s="15" t="s">
        <v>69</v>
      </c>
      <c r="D93" s="14"/>
      <c r="E93" s="6">
        <v>1505</v>
      </c>
      <c r="F93" s="6">
        <v>0</v>
      </c>
      <c r="G93" s="6">
        <v>0</v>
      </c>
      <c r="H93" s="6">
        <v>0</v>
      </c>
      <c r="I93" s="14"/>
      <c r="J93" s="59"/>
      <c r="K93" s="15"/>
      <c r="L93" s="31"/>
      <c r="M93" s="6">
        <v>0</v>
      </c>
      <c r="N93" s="6">
        <v>0</v>
      </c>
      <c r="O93" s="6">
        <v>0</v>
      </c>
      <c r="P93" s="23">
        <v>0</v>
      </c>
    </row>
    <row r="94" spans="1:16" ht="22.5" customHeight="1">
      <c r="A94" s="51"/>
      <c r="B94" s="59"/>
      <c r="C94" s="15" t="s">
        <v>53</v>
      </c>
      <c r="D94" s="14"/>
      <c r="E94" s="6">
        <v>915</v>
      </c>
      <c r="F94" s="6">
        <v>0</v>
      </c>
      <c r="G94" s="6">
        <v>0</v>
      </c>
      <c r="H94" s="6">
        <v>0</v>
      </c>
      <c r="I94" s="14"/>
      <c r="J94" s="59"/>
      <c r="K94" s="15"/>
      <c r="L94" s="31"/>
      <c r="M94" s="6">
        <v>0</v>
      </c>
      <c r="N94" s="6">
        <v>0</v>
      </c>
      <c r="O94" s="6">
        <v>0</v>
      </c>
      <c r="P94" s="23">
        <v>0</v>
      </c>
    </row>
    <row r="95" spans="1:16" ht="22.5" customHeight="1">
      <c r="A95" s="51"/>
      <c r="B95" s="59"/>
      <c r="C95" s="15" t="s">
        <v>54</v>
      </c>
      <c r="D95" s="14"/>
      <c r="E95" s="6">
        <v>500</v>
      </c>
      <c r="F95" s="6"/>
      <c r="G95" s="6"/>
      <c r="H95" s="6"/>
      <c r="I95" s="14"/>
      <c r="J95" s="59"/>
      <c r="K95" s="15"/>
      <c r="L95" s="31"/>
      <c r="M95" s="6"/>
      <c r="N95" s="6"/>
      <c r="O95" s="6"/>
      <c r="P95" s="23"/>
    </row>
    <row r="96" spans="1:16" ht="22.5" customHeight="1">
      <c r="A96" s="51"/>
      <c r="B96" s="59"/>
      <c r="C96" s="15"/>
      <c r="D96" s="14"/>
      <c r="E96" s="6"/>
      <c r="F96" s="6"/>
      <c r="G96" s="6"/>
      <c r="H96" s="6"/>
      <c r="I96" s="14"/>
      <c r="J96" s="59"/>
      <c r="K96" s="15"/>
      <c r="L96" s="31"/>
      <c r="M96" s="6"/>
      <c r="N96" s="6"/>
      <c r="O96" s="6"/>
      <c r="P96" s="23"/>
    </row>
    <row r="97" spans="1:16" ht="22.5" customHeight="1">
      <c r="A97" s="51">
        <v>43506</v>
      </c>
      <c r="B97" s="59">
        <v>7</v>
      </c>
      <c r="C97" s="33" t="s">
        <v>70</v>
      </c>
      <c r="D97" s="14"/>
      <c r="E97" s="6"/>
      <c r="F97" s="6">
        <f>E98</f>
        <v>8960</v>
      </c>
      <c r="G97" s="6"/>
      <c r="H97" s="6">
        <f>G98</f>
        <v>6040</v>
      </c>
      <c r="I97" s="51">
        <v>43506</v>
      </c>
      <c r="J97" s="59"/>
      <c r="K97" s="15"/>
      <c r="L97" s="31"/>
      <c r="M97" s="6"/>
      <c r="N97" s="6"/>
      <c r="O97" s="6"/>
      <c r="P97" s="23"/>
    </row>
    <row r="98" spans="1:16" ht="22.5" customHeight="1" thickBot="1">
      <c r="A98" s="51"/>
      <c r="B98" s="59"/>
      <c r="C98" s="15" t="s">
        <v>71</v>
      </c>
      <c r="D98" s="14"/>
      <c r="E98" s="6">
        <v>8960</v>
      </c>
      <c r="F98" s="6">
        <v>0</v>
      </c>
      <c r="G98" s="6">
        <v>6040</v>
      </c>
      <c r="H98" s="6">
        <v>0</v>
      </c>
      <c r="I98" s="14"/>
      <c r="J98" s="59"/>
      <c r="K98" s="15"/>
      <c r="L98" s="31"/>
      <c r="M98" s="6">
        <v>0</v>
      </c>
      <c r="N98" s="6">
        <v>0</v>
      </c>
      <c r="O98" s="6">
        <v>0</v>
      </c>
      <c r="P98" s="23">
        <v>0</v>
      </c>
    </row>
    <row r="99" spans="1:16" ht="22.5" customHeight="1">
      <c r="A99" s="17"/>
      <c r="B99" s="38"/>
      <c r="C99" s="18" t="s">
        <v>5</v>
      </c>
      <c r="D99" s="20"/>
      <c r="E99" s="19"/>
      <c r="F99" s="32">
        <f>SUM(F73:F98)</f>
        <v>38490</v>
      </c>
      <c r="G99" s="19"/>
      <c r="H99" s="19">
        <f>SUM(H73:H98)</f>
        <v>6040</v>
      </c>
      <c r="I99" s="20"/>
      <c r="J99" s="20"/>
      <c r="K99" s="18" t="s">
        <v>5</v>
      </c>
      <c r="L99" s="20"/>
      <c r="M99" s="19"/>
      <c r="N99" s="32">
        <f>SUM(N73:N98)</f>
        <v>38490</v>
      </c>
      <c r="O99" s="19"/>
      <c r="P99" s="21">
        <f>SUM(P73:P98)</f>
        <v>195328</v>
      </c>
    </row>
    <row r="100" spans="1:16" ht="22.5" customHeight="1">
      <c r="A100" s="22"/>
      <c r="B100" s="39"/>
      <c r="C100" s="10" t="s">
        <v>20</v>
      </c>
      <c r="D100" s="8"/>
      <c r="E100" s="6"/>
      <c r="F100" s="6">
        <v>0</v>
      </c>
      <c r="G100" s="6"/>
      <c r="H100" s="6">
        <f>P71</f>
        <v>883961</v>
      </c>
      <c r="I100" s="8"/>
      <c r="J100" s="8"/>
      <c r="K100" s="10" t="s">
        <v>22</v>
      </c>
      <c r="L100" s="8"/>
      <c r="M100" s="6"/>
      <c r="N100" s="6">
        <v>0</v>
      </c>
      <c r="O100" s="6"/>
      <c r="P100" s="23">
        <f>P101-P99</f>
        <v>694673</v>
      </c>
    </row>
    <row r="101" spans="1:16" ht="22.5" customHeight="1" thickBot="1">
      <c r="A101" s="24"/>
      <c r="B101" s="40"/>
      <c r="C101" s="25" t="s">
        <v>21</v>
      </c>
      <c r="D101" s="27"/>
      <c r="E101" s="26"/>
      <c r="F101" s="29">
        <f>SUM(F99:F100)</f>
        <v>38490</v>
      </c>
      <c r="G101" s="26"/>
      <c r="H101" s="29">
        <f>SUM(H99:H100)</f>
        <v>890001</v>
      </c>
      <c r="I101" s="27"/>
      <c r="J101" s="27"/>
      <c r="K101" s="25" t="s">
        <v>21</v>
      </c>
      <c r="L101" s="27"/>
      <c r="M101" s="26"/>
      <c r="N101" s="29">
        <f>SUM(N99:N100)</f>
        <v>38490</v>
      </c>
      <c r="O101" s="26"/>
      <c r="P101" s="30">
        <f>H101</f>
        <v>890001</v>
      </c>
    </row>
    <row r="102" spans="1:16" ht="22.5" customHeight="1">
      <c r="A102" s="92"/>
      <c r="B102" s="93"/>
      <c r="C102" s="68"/>
      <c r="D102" s="67"/>
      <c r="E102" s="43"/>
      <c r="F102" s="96"/>
      <c r="G102" s="43"/>
      <c r="H102" s="96"/>
      <c r="I102" s="67"/>
      <c r="J102" s="67"/>
      <c r="K102" s="68"/>
      <c r="L102" s="67"/>
      <c r="M102" s="43"/>
      <c r="N102" s="96"/>
      <c r="O102" s="43"/>
      <c r="P102" s="97"/>
    </row>
    <row r="103" spans="1:16" ht="22.5" customHeight="1">
      <c r="A103" s="46">
        <v>43534</v>
      </c>
      <c r="B103" s="58"/>
      <c r="C103" s="34" t="s">
        <v>126</v>
      </c>
      <c r="D103" s="8"/>
      <c r="E103" s="6">
        <v>0</v>
      </c>
      <c r="F103" s="6">
        <v>0</v>
      </c>
      <c r="G103" s="6">
        <v>0</v>
      </c>
      <c r="H103" s="6">
        <f>SUM(G104:G105)</f>
        <v>135450000</v>
      </c>
      <c r="I103" s="5">
        <v>43534</v>
      </c>
      <c r="J103" s="58">
        <v>10</v>
      </c>
      <c r="K103" s="34" t="s">
        <v>37</v>
      </c>
      <c r="L103" s="60"/>
      <c r="M103" s="6">
        <v>0</v>
      </c>
      <c r="N103" s="6">
        <v>0</v>
      </c>
      <c r="O103" s="6">
        <v>0</v>
      </c>
      <c r="P103" s="23">
        <f>O104</f>
        <v>25000</v>
      </c>
    </row>
    <row r="104" spans="1:16" ht="22.5" customHeight="1">
      <c r="A104" s="22"/>
      <c r="B104" s="8"/>
      <c r="C104" s="3" t="s">
        <v>127</v>
      </c>
      <c r="D104" s="8"/>
      <c r="E104" s="6">
        <v>0</v>
      </c>
      <c r="F104" s="6">
        <v>0</v>
      </c>
      <c r="G104" s="6">
        <v>44600000</v>
      </c>
      <c r="H104" s="6">
        <v>0</v>
      </c>
      <c r="I104" s="8"/>
      <c r="J104" s="58"/>
      <c r="K104" s="3" t="s">
        <v>38</v>
      </c>
      <c r="L104" s="8"/>
      <c r="M104" s="6">
        <v>0</v>
      </c>
      <c r="N104" s="6">
        <v>0</v>
      </c>
      <c r="O104" s="6">
        <v>25000</v>
      </c>
      <c r="P104" s="23">
        <v>0</v>
      </c>
    </row>
    <row r="105" spans="1:16" ht="22.5" customHeight="1">
      <c r="A105" s="22"/>
      <c r="B105" s="8"/>
      <c r="C105" s="3" t="s">
        <v>128</v>
      </c>
      <c r="D105" s="8"/>
      <c r="E105" s="6">
        <v>0</v>
      </c>
      <c r="F105" s="6">
        <v>0</v>
      </c>
      <c r="G105" s="6">
        <v>90850000</v>
      </c>
      <c r="H105" s="6">
        <v>0</v>
      </c>
      <c r="I105" s="8"/>
      <c r="J105" s="5"/>
      <c r="K105" s="3" t="s">
        <v>129</v>
      </c>
      <c r="L105" s="8"/>
      <c r="M105" s="6">
        <v>0</v>
      </c>
      <c r="N105" s="6">
        <v>0</v>
      </c>
      <c r="O105" s="6">
        <v>0</v>
      </c>
      <c r="P105" s="23">
        <v>0</v>
      </c>
    </row>
    <row r="106" spans="1:16" ht="22.5" customHeight="1">
      <c r="A106" s="22"/>
      <c r="B106" s="58"/>
      <c r="C106" s="34"/>
      <c r="D106" s="8"/>
      <c r="E106" s="6">
        <v>0</v>
      </c>
      <c r="F106" s="6">
        <v>0</v>
      </c>
      <c r="G106" s="6">
        <v>0</v>
      </c>
      <c r="H106" s="6">
        <v>0</v>
      </c>
      <c r="I106" s="8"/>
      <c r="J106" s="5"/>
      <c r="K106" s="3"/>
      <c r="L106" s="60"/>
      <c r="M106" s="6">
        <v>0</v>
      </c>
      <c r="N106" s="6">
        <v>0</v>
      </c>
      <c r="O106" s="6">
        <v>0</v>
      </c>
      <c r="P106" s="23">
        <v>0</v>
      </c>
    </row>
    <row r="107" spans="1:16" ht="22.5" customHeight="1">
      <c r="A107" s="46">
        <v>43534</v>
      </c>
      <c r="B107" s="58">
        <v>8</v>
      </c>
      <c r="C107" s="34" t="s">
        <v>76</v>
      </c>
      <c r="D107" s="8"/>
      <c r="E107" s="6">
        <v>0</v>
      </c>
      <c r="F107" s="6">
        <f>E108</f>
        <v>855</v>
      </c>
      <c r="G107" s="6">
        <v>0</v>
      </c>
      <c r="H107" s="6">
        <v>0</v>
      </c>
      <c r="I107" s="5">
        <v>43534</v>
      </c>
      <c r="J107" s="58">
        <v>11</v>
      </c>
      <c r="K107" s="34" t="s">
        <v>75</v>
      </c>
      <c r="L107" s="60">
        <v>3258108</v>
      </c>
      <c r="M107" s="6">
        <v>0</v>
      </c>
      <c r="N107" s="6">
        <f>M108</f>
        <v>855</v>
      </c>
      <c r="O107" s="6">
        <v>0</v>
      </c>
      <c r="P107" s="23">
        <f>O108</f>
        <v>7695</v>
      </c>
    </row>
    <row r="108" spans="1:16" ht="22.5" customHeight="1">
      <c r="A108" s="22"/>
      <c r="B108" s="58"/>
      <c r="C108" s="3" t="s">
        <v>29</v>
      </c>
      <c r="D108" s="8"/>
      <c r="E108" s="6">
        <v>855</v>
      </c>
      <c r="F108" s="6">
        <v>0</v>
      </c>
      <c r="G108" s="6">
        <v>0</v>
      </c>
      <c r="H108" s="6">
        <v>0</v>
      </c>
      <c r="I108" s="8"/>
      <c r="J108" s="5"/>
      <c r="K108" s="3" t="s">
        <v>76</v>
      </c>
      <c r="L108" s="60"/>
      <c r="M108" s="6">
        <v>855</v>
      </c>
      <c r="N108" s="6">
        <v>0</v>
      </c>
      <c r="O108" s="6">
        <v>7695</v>
      </c>
      <c r="P108" s="23">
        <v>0</v>
      </c>
    </row>
    <row r="109" spans="1:16" ht="22.5" customHeight="1">
      <c r="A109" s="22"/>
      <c r="B109" s="58"/>
      <c r="C109" s="3"/>
      <c r="D109" s="8"/>
      <c r="E109" s="6"/>
      <c r="F109" s="6"/>
      <c r="G109" s="6"/>
      <c r="H109" s="6"/>
      <c r="I109" s="8"/>
      <c r="J109" s="5"/>
      <c r="K109" s="3"/>
      <c r="L109" s="60"/>
      <c r="M109" s="6"/>
      <c r="N109" s="6"/>
      <c r="O109" s="6"/>
      <c r="P109" s="23"/>
    </row>
    <row r="110" spans="1:16" ht="22.5" customHeight="1">
      <c r="A110" s="22"/>
      <c r="B110" s="8"/>
      <c r="C110" s="3"/>
      <c r="D110" s="8"/>
      <c r="E110" s="6">
        <v>0</v>
      </c>
      <c r="F110" s="6">
        <v>0</v>
      </c>
      <c r="G110" s="6">
        <v>0</v>
      </c>
      <c r="H110" s="6">
        <v>0</v>
      </c>
      <c r="I110" s="6"/>
      <c r="J110" s="6"/>
      <c r="K110" s="3"/>
      <c r="L110" s="8"/>
      <c r="M110" s="6">
        <v>0</v>
      </c>
      <c r="N110" s="6">
        <v>0</v>
      </c>
      <c r="O110" s="6">
        <v>0</v>
      </c>
      <c r="P110" s="23">
        <v>0</v>
      </c>
    </row>
    <row r="111" spans="1:16" ht="22.5" customHeight="1">
      <c r="A111" s="49"/>
      <c r="B111" s="11"/>
      <c r="C111" s="12"/>
      <c r="D111" s="11"/>
      <c r="E111" s="13"/>
      <c r="F111" s="13"/>
      <c r="G111" s="13"/>
      <c r="H111" s="13"/>
      <c r="I111" s="13"/>
      <c r="J111" s="13"/>
      <c r="K111" s="12"/>
      <c r="L111" s="11"/>
      <c r="M111" s="13"/>
      <c r="N111" s="13"/>
      <c r="O111" s="13"/>
      <c r="P111" s="50"/>
    </row>
    <row r="112" spans="1:16" ht="22.5" customHeight="1" thickBot="1">
      <c r="A112" s="49"/>
      <c r="B112" s="11"/>
      <c r="C112" s="12"/>
      <c r="D112" s="11"/>
      <c r="E112" s="13">
        <v>0</v>
      </c>
      <c r="F112" s="13">
        <v>0</v>
      </c>
      <c r="G112" s="13">
        <v>0</v>
      </c>
      <c r="H112" s="13">
        <v>0</v>
      </c>
      <c r="I112" s="13"/>
      <c r="J112" s="13"/>
      <c r="K112" s="12"/>
      <c r="L112" s="11"/>
      <c r="M112" s="13">
        <v>0</v>
      </c>
      <c r="N112" s="13">
        <v>0</v>
      </c>
      <c r="O112" s="13">
        <v>0</v>
      </c>
      <c r="P112" s="50">
        <v>0</v>
      </c>
    </row>
    <row r="113" spans="1:16" ht="22.5" customHeight="1">
      <c r="A113" s="17"/>
      <c r="B113" s="38"/>
      <c r="C113" s="18" t="s">
        <v>5</v>
      </c>
      <c r="D113" s="20"/>
      <c r="E113" s="19"/>
      <c r="F113" s="19">
        <f>SUM(F103:F112)</f>
        <v>855</v>
      </c>
      <c r="G113" s="19"/>
      <c r="H113" s="19">
        <f>SUM(H103:H112)</f>
        <v>135450000</v>
      </c>
      <c r="I113" s="20"/>
      <c r="J113" s="20"/>
      <c r="K113" s="18" t="s">
        <v>5</v>
      </c>
      <c r="L113" s="20"/>
      <c r="M113" s="19"/>
      <c r="N113" s="19">
        <f>SUM(N103:N112)</f>
        <v>855</v>
      </c>
      <c r="O113" s="19"/>
      <c r="P113" s="21">
        <f>SUM(P103:P112)</f>
        <v>32695</v>
      </c>
    </row>
    <row r="114" spans="1:16" ht="22.5" customHeight="1">
      <c r="A114" s="22"/>
      <c r="B114" s="39"/>
      <c r="C114" s="10" t="s">
        <v>20</v>
      </c>
      <c r="D114" s="8"/>
      <c r="E114" s="6"/>
      <c r="F114" s="6">
        <v>0</v>
      </c>
      <c r="G114" s="6"/>
      <c r="H114" s="6">
        <f>P100</f>
        <v>694673</v>
      </c>
      <c r="I114" s="8"/>
      <c r="J114" s="8"/>
      <c r="K114" s="10" t="s">
        <v>22</v>
      </c>
      <c r="L114" s="8"/>
      <c r="M114" s="6"/>
      <c r="N114" s="6">
        <f>F114</f>
        <v>0</v>
      </c>
      <c r="O114" s="6"/>
      <c r="P114" s="23">
        <f>P115-P113</f>
        <v>136111978</v>
      </c>
    </row>
    <row r="115" spans="1:16" ht="22.5" customHeight="1" thickBot="1">
      <c r="A115" s="36"/>
      <c r="B115" s="41"/>
      <c r="C115" s="25" t="s">
        <v>21</v>
      </c>
      <c r="D115" s="27"/>
      <c r="E115" s="26"/>
      <c r="F115" s="26">
        <f>SUM(F113:F114)</f>
        <v>855</v>
      </c>
      <c r="G115" s="26"/>
      <c r="H115" s="26">
        <f>SUM(H113:H114)</f>
        <v>136144673</v>
      </c>
      <c r="I115" s="37"/>
      <c r="J115" s="37"/>
      <c r="K115" s="25" t="s">
        <v>21</v>
      </c>
      <c r="L115" s="27"/>
      <c r="M115" s="26"/>
      <c r="N115" s="26">
        <f>SUM(N113:N114)</f>
        <v>855</v>
      </c>
      <c r="O115" s="26"/>
      <c r="P115" s="28">
        <f>H115</f>
        <v>136144673</v>
      </c>
    </row>
    <row r="116" spans="1:16" ht="22.5" customHeight="1">
      <c r="A116" s="46">
        <v>43656</v>
      </c>
      <c r="B116" s="58">
        <v>9</v>
      </c>
      <c r="C116" s="34" t="s">
        <v>24</v>
      </c>
      <c r="D116" s="14"/>
      <c r="E116" s="16">
        <v>0</v>
      </c>
      <c r="F116" s="6">
        <f>SUM(E117:E118)</f>
        <v>3185</v>
      </c>
      <c r="G116" s="16">
        <v>0</v>
      </c>
      <c r="H116" s="16">
        <v>0</v>
      </c>
      <c r="I116" s="5">
        <v>43656</v>
      </c>
      <c r="J116" s="58">
        <v>12</v>
      </c>
      <c r="K116" s="33" t="s">
        <v>32</v>
      </c>
      <c r="L116" s="31">
        <v>3255102</v>
      </c>
      <c r="M116" s="16">
        <v>0</v>
      </c>
      <c r="N116" s="16">
        <f>M117</f>
        <v>3185</v>
      </c>
      <c r="O116" s="16">
        <v>0</v>
      </c>
      <c r="P116" s="52">
        <f>O117</f>
        <v>21315</v>
      </c>
    </row>
    <row r="117" spans="1:16" ht="22.5" customHeight="1">
      <c r="A117" s="46"/>
      <c r="B117" s="5"/>
      <c r="C117" s="15" t="s">
        <v>29</v>
      </c>
      <c r="D117" s="8"/>
      <c r="E117" s="16">
        <v>2450</v>
      </c>
      <c r="F117" s="16">
        <v>0</v>
      </c>
      <c r="G117" s="16">
        <v>0</v>
      </c>
      <c r="H117" s="16">
        <v>0</v>
      </c>
      <c r="I117" s="5"/>
      <c r="J117" s="5"/>
      <c r="K117" s="3" t="s">
        <v>24</v>
      </c>
      <c r="L117" s="8"/>
      <c r="M117" s="16">
        <f>2450+735</f>
        <v>3185</v>
      </c>
      <c r="N117" s="16">
        <v>0</v>
      </c>
      <c r="O117" s="16">
        <v>21315</v>
      </c>
      <c r="P117" s="52">
        <v>0</v>
      </c>
    </row>
    <row r="118" spans="1:16" ht="22.5" customHeight="1">
      <c r="A118" s="46"/>
      <c r="B118" s="5"/>
      <c r="C118" s="3" t="s">
        <v>30</v>
      </c>
      <c r="D118" s="8"/>
      <c r="E118" s="6">
        <v>735</v>
      </c>
      <c r="F118" s="6">
        <v>0</v>
      </c>
      <c r="G118" s="6">
        <v>0</v>
      </c>
      <c r="H118" s="6">
        <v>0</v>
      </c>
      <c r="I118" s="5"/>
      <c r="J118" s="5"/>
      <c r="K118" s="3"/>
      <c r="L118" s="8"/>
      <c r="M118" s="6">
        <v>0</v>
      </c>
      <c r="N118" s="6">
        <v>0</v>
      </c>
      <c r="O118" s="6">
        <v>0</v>
      </c>
      <c r="P118" s="23">
        <v>0</v>
      </c>
    </row>
    <row r="119" spans="1:16" ht="22.5" customHeight="1">
      <c r="A119" s="46">
        <v>43656</v>
      </c>
      <c r="B119" s="58">
        <v>10</v>
      </c>
      <c r="C119" s="61" t="s">
        <v>77</v>
      </c>
      <c r="D119" s="8"/>
      <c r="E119" s="16">
        <v>0</v>
      </c>
      <c r="F119" s="6">
        <f>SUM(E120:E121)</f>
        <v>520</v>
      </c>
      <c r="G119" s="6">
        <v>0</v>
      </c>
      <c r="H119" s="6">
        <v>0</v>
      </c>
      <c r="I119" s="5">
        <v>43656</v>
      </c>
      <c r="J119" s="58">
        <v>13</v>
      </c>
      <c r="K119" s="34" t="s">
        <v>75</v>
      </c>
      <c r="L119" s="60">
        <v>3258108</v>
      </c>
      <c r="M119" s="6">
        <v>0</v>
      </c>
      <c r="N119" s="6">
        <f>M120</f>
        <v>520</v>
      </c>
      <c r="O119" s="6">
        <v>0</v>
      </c>
      <c r="P119" s="23">
        <f>O120</f>
        <v>4430</v>
      </c>
    </row>
    <row r="120" spans="1:16" ht="22.5" customHeight="1">
      <c r="A120" s="46"/>
      <c r="B120" s="5"/>
      <c r="C120" s="15" t="s">
        <v>29</v>
      </c>
      <c r="D120" s="8"/>
      <c r="E120" s="16">
        <v>371</v>
      </c>
      <c r="F120" s="16">
        <v>0</v>
      </c>
      <c r="G120" s="6">
        <v>0</v>
      </c>
      <c r="H120" s="6">
        <v>0</v>
      </c>
      <c r="I120" s="5"/>
      <c r="J120" s="5"/>
      <c r="K120" s="62" t="s">
        <v>77</v>
      </c>
      <c r="L120" s="8"/>
      <c r="M120" s="6">
        <f>371+149</f>
        <v>520</v>
      </c>
      <c r="N120" s="6"/>
      <c r="O120" s="6">
        <v>4430</v>
      </c>
      <c r="P120" s="23">
        <v>0</v>
      </c>
    </row>
    <row r="121" spans="1:16" ht="22.5" customHeight="1">
      <c r="A121" s="46"/>
      <c r="B121" s="5"/>
      <c r="C121" s="3" t="s">
        <v>30</v>
      </c>
      <c r="D121" s="8"/>
      <c r="E121" s="6">
        <v>149</v>
      </c>
      <c r="F121" s="6">
        <v>0</v>
      </c>
      <c r="G121" s="6">
        <v>0</v>
      </c>
      <c r="H121" s="6">
        <v>0</v>
      </c>
      <c r="I121" s="5"/>
      <c r="J121" s="5"/>
      <c r="K121" s="3"/>
      <c r="L121" s="8"/>
      <c r="M121" s="6"/>
      <c r="N121" s="6"/>
      <c r="O121" s="6"/>
      <c r="P121" s="23"/>
    </row>
    <row r="122" spans="1:16" ht="22.5" customHeight="1">
      <c r="A122" s="53"/>
      <c r="B122" s="42"/>
      <c r="C122" s="12"/>
      <c r="D122" s="11"/>
      <c r="E122" s="13"/>
      <c r="F122" s="13"/>
      <c r="G122" s="6"/>
      <c r="H122" s="6"/>
      <c r="I122" s="42"/>
      <c r="J122" s="42"/>
      <c r="K122" s="12"/>
      <c r="L122" s="11"/>
      <c r="M122" s="13"/>
      <c r="N122" s="13"/>
      <c r="O122" s="13"/>
      <c r="P122" s="50"/>
    </row>
    <row r="123" spans="1:16" ht="22.5" customHeight="1">
      <c r="A123" s="53"/>
      <c r="B123" s="42"/>
      <c r="C123" s="12"/>
      <c r="D123" s="11"/>
      <c r="E123" s="13"/>
      <c r="F123" s="13"/>
      <c r="G123" s="6"/>
      <c r="H123" s="6"/>
      <c r="I123" s="42"/>
      <c r="J123" s="42"/>
      <c r="K123" s="12"/>
      <c r="L123" s="11"/>
      <c r="M123" s="13"/>
      <c r="N123" s="13"/>
      <c r="O123" s="13"/>
      <c r="P123" s="50"/>
    </row>
    <row r="124" spans="1:16" ht="22.5" customHeight="1" thickBot="1">
      <c r="A124" s="53"/>
      <c r="B124" s="42"/>
      <c r="C124" s="12"/>
      <c r="D124" s="11"/>
      <c r="E124" s="13"/>
      <c r="F124" s="13"/>
      <c r="G124" s="6">
        <v>0</v>
      </c>
      <c r="H124" s="6">
        <v>0</v>
      </c>
      <c r="I124" s="42"/>
      <c r="J124" s="42"/>
      <c r="K124" s="12"/>
      <c r="L124" s="11"/>
      <c r="M124" s="13"/>
      <c r="N124" s="13"/>
      <c r="O124" s="13"/>
      <c r="P124" s="50"/>
    </row>
    <row r="125" spans="1:16" ht="22.5" customHeight="1">
      <c r="A125" s="44"/>
      <c r="B125" s="45"/>
      <c r="C125" s="18" t="s">
        <v>5</v>
      </c>
      <c r="D125" s="20"/>
      <c r="E125" s="19"/>
      <c r="F125" s="19">
        <f>SUM(F116:F124)</f>
        <v>3705</v>
      </c>
      <c r="G125" s="19"/>
      <c r="H125" s="19">
        <f>SUM(H116:H124)</f>
        <v>0</v>
      </c>
      <c r="I125" s="45"/>
      <c r="J125" s="45"/>
      <c r="K125" s="18" t="s">
        <v>5</v>
      </c>
      <c r="L125" s="20"/>
      <c r="M125" s="19">
        <v>0</v>
      </c>
      <c r="N125" s="19">
        <f>SUM(N116:N124)</f>
        <v>3705</v>
      </c>
      <c r="O125" s="19">
        <v>0</v>
      </c>
      <c r="P125" s="21">
        <f>SUM(P116:P124)</f>
        <v>25745</v>
      </c>
    </row>
    <row r="126" spans="1:16" ht="22.5" customHeight="1">
      <c r="A126" s="46"/>
      <c r="B126" s="5"/>
      <c r="C126" s="10" t="s">
        <v>20</v>
      </c>
      <c r="D126" s="8"/>
      <c r="E126" s="6"/>
      <c r="F126" s="6">
        <v>0</v>
      </c>
      <c r="G126" s="6"/>
      <c r="H126" s="6">
        <f>P114</f>
        <v>136111978</v>
      </c>
      <c r="I126" s="5"/>
      <c r="J126" s="5"/>
      <c r="K126" s="10" t="s">
        <v>22</v>
      </c>
      <c r="L126" s="8"/>
      <c r="M126" s="6">
        <v>0</v>
      </c>
      <c r="N126" s="6">
        <f>F126</f>
        <v>0</v>
      </c>
      <c r="O126" s="6">
        <v>0</v>
      </c>
      <c r="P126" s="23">
        <f>P127-P125</f>
        <v>136086233</v>
      </c>
    </row>
    <row r="127" spans="1:16" ht="22.5" customHeight="1" thickBot="1">
      <c r="A127" s="36"/>
      <c r="B127" s="37"/>
      <c r="C127" s="25" t="s">
        <v>21</v>
      </c>
      <c r="D127" s="27"/>
      <c r="E127" s="26"/>
      <c r="F127" s="26">
        <f>SUM(F125:F126)</f>
        <v>3705</v>
      </c>
      <c r="G127" s="26"/>
      <c r="H127" s="26">
        <f>SUM(H125:H126)</f>
        <v>136111978</v>
      </c>
      <c r="I127" s="37"/>
      <c r="J127" s="37"/>
      <c r="K127" s="25" t="s">
        <v>21</v>
      </c>
      <c r="L127" s="27"/>
      <c r="M127" s="26"/>
      <c r="N127" s="26">
        <f>SUM(N125:N126)</f>
        <v>3705</v>
      </c>
      <c r="O127" s="26"/>
      <c r="P127" s="28">
        <f>H127</f>
        <v>136111978</v>
      </c>
    </row>
    <row r="128" spans="1:16" ht="22.5" customHeight="1">
      <c r="A128" s="99"/>
      <c r="B128" s="100"/>
      <c r="C128" s="101"/>
      <c r="D128" s="102"/>
      <c r="E128" s="103"/>
      <c r="F128" s="103"/>
      <c r="G128" s="103"/>
      <c r="H128" s="103"/>
      <c r="I128" s="104"/>
      <c r="J128" s="100"/>
      <c r="K128" s="101"/>
      <c r="L128" s="102"/>
      <c r="M128" s="103"/>
      <c r="N128" s="103"/>
      <c r="O128" s="103"/>
      <c r="P128" s="105"/>
    </row>
    <row r="129" spans="1:16" ht="22.5" customHeight="1">
      <c r="A129" s="46">
        <v>43718</v>
      </c>
      <c r="B129" s="58">
        <v>11</v>
      </c>
      <c r="C129" s="34" t="s">
        <v>24</v>
      </c>
      <c r="D129" s="8"/>
      <c r="E129" s="6">
        <v>0</v>
      </c>
      <c r="F129" s="6">
        <f>SUM(E130:E131)</f>
        <v>3185</v>
      </c>
      <c r="G129" s="6">
        <v>0</v>
      </c>
      <c r="H129" s="6">
        <v>0</v>
      </c>
      <c r="I129" s="5">
        <v>43718</v>
      </c>
      <c r="J129" s="58">
        <v>14</v>
      </c>
      <c r="K129" s="34" t="s">
        <v>32</v>
      </c>
      <c r="L129" s="60">
        <v>3255102</v>
      </c>
      <c r="M129" s="6">
        <v>0</v>
      </c>
      <c r="N129" s="6">
        <f>M130</f>
        <v>3185</v>
      </c>
      <c r="O129" s="6">
        <v>0</v>
      </c>
      <c r="P129" s="23">
        <f>O130</f>
        <v>21315</v>
      </c>
    </row>
    <row r="130" spans="1:16" ht="22.5" customHeight="1">
      <c r="A130" s="22"/>
      <c r="B130" s="5"/>
      <c r="C130" s="3" t="s">
        <v>29</v>
      </c>
      <c r="D130" s="8"/>
      <c r="E130" s="6">
        <v>2450</v>
      </c>
      <c r="F130" s="6">
        <v>0</v>
      </c>
      <c r="G130" s="6">
        <v>0</v>
      </c>
      <c r="H130" s="6">
        <v>0</v>
      </c>
      <c r="I130" s="8"/>
      <c r="J130" s="5"/>
      <c r="K130" s="3" t="s">
        <v>24</v>
      </c>
      <c r="L130" s="8"/>
      <c r="M130" s="6">
        <f>2450+735</f>
        <v>3185</v>
      </c>
      <c r="N130" s="6">
        <v>0</v>
      </c>
      <c r="O130" s="6">
        <v>21315</v>
      </c>
      <c r="P130" s="23">
        <v>0</v>
      </c>
    </row>
    <row r="131" spans="1:16" ht="22.5" customHeight="1">
      <c r="A131" s="22"/>
      <c r="B131" s="5"/>
      <c r="C131" s="3" t="s">
        <v>30</v>
      </c>
      <c r="D131" s="8"/>
      <c r="E131" s="6">
        <v>735</v>
      </c>
      <c r="F131" s="6">
        <v>0</v>
      </c>
      <c r="G131" s="6">
        <v>0</v>
      </c>
      <c r="H131" s="6">
        <v>0</v>
      </c>
      <c r="I131" s="8"/>
      <c r="J131" s="5"/>
      <c r="K131" s="3"/>
      <c r="L131" s="8"/>
      <c r="M131" s="6">
        <v>0</v>
      </c>
      <c r="N131" s="6">
        <v>0</v>
      </c>
      <c r="O131" s="6">
        <v>0</v>
      </c>
      <c r="P131" s="23">
        <v>0</v>
      </c>
    </row>
    <row r="132" spans="1:16" ht="22.5" customHeight="1">
      <c r="A132" s="48"/>
      <c r="B132" s="90"/>
      <c r="C132" s="15"/>
      <c r="D132" s="14"/>
      <c r="E132" s="16"/>
      <c r="F132" s="16"/>
      <c r="G132" s="16"/>
      <c r="H132" s="16"/>
      <c r="I132" s="14"/>
      <c r="J132" s="35"/>
      <c r="K132" s="15"/>
      <c r="L132" s="14"/>
      <c r="M132" s="16"/>
      <c r="N132" s="16"/>
      <c r="O132" s="16"/>
      <c r="P132" s="52"/>
    </row>
    <row r="133" spans="1:16" ht="22.5" customHeight="1">
      <c r="A133" s="48"/>
      <c r="B133" s="90"/>
      <c r="C133" s="15"/>
      <c r="D133" s="14"/>
      <c r="E133" s="16"/>
      <c r="F133" s="16"/>
      <c r="G133" s="16"/>
      <c r="H133" s="16"/>
      <c r="I133" s="14"/>
      <c r="J133" s="35"/>
      <c r="K133" s="15"/>
      <c r="L133" s="14"/>
      <c r="M133" s="16"/>
      <c r="N133" s="16"/>
      <c r="O133" s="16"/>
      <c r="P133" s="52"/>
    </row>
    <row r="134" spans="1:16" ht="22.5" customHeight="1">
      <c r="A134" s="48"/>
      <c r="B134" s="90"/>
      <c r="C134" s="15"/>
      <c r="D134" s="14"/>
      <c r="E134" s="16"/>
      <c r="F134" s="16"/>
      <c r="G134" s="16"/>
      <c r="H134" s="16"/>
      <c r="I134" s="14"/>
      <c r="J134" s="35"/>
      <c r="K134" s="15"/>
      <c r="L134" s="14"/>
      <c r="M134" s="16"/>
      <c r="N134" s="16"/>
      <c r="O134" s="16"/>
      <c r="P134" s="52"/>
    </row>
    <row r="135" spans="1:16" ht="22.5" customHeight="1">
      <c r="A135" s="48"/>
      <c r="B135" s="90"/>
      <c r="C135" s="15"/>
      <c r="D135" s="14"/>
      <c r="E135" s="16"/>
      <c r="F135" s="16"/>
      <c r="G135" s="16"/>
      <c r="H135" s="16"/>
      <c r="I135" s="14"/>
      <c r="J135" s="35"/>
      <c r="K135" s="15"/>
      <c r="L135" s="14"/>
      <c r="M135" s="16"/>
      <c r="N135" s="16"/>
      <c r="O135" s="16"/>
      <c r="P135" s="52"/>
    </row>
    <row r="136" spans="1:16" ht="22.5" customHeight="1">
      <c r="A136" s="48"/>
      <c r="B136" s="90"/>
      <c r="C136" s="15"/>
      <c r="D136" s="14"/>
      <c r="E136" s="16"/>
      <c r="F136" s="16"/>
      <c r="G136" s="16"/>
      <c r="H136" s="16"/>
      <c r="I136" s="14"/>
      <c r="J136" s="35"/>
      <c r="K136" s="15"/>
      <c r="L136" s="14"/>
      <c r="M136" s="16"/>
      <c r="N136" s="16"/>
      <c r="O136" s="16"/>
      <c r="P136" s="52"/>
    </row>
    <row r="137" spans="1:16" ht="22.5" customHeight="1">
      <c r="A137" s="48"/>
      <c r="B137" s="90"/>
      <c r="C137" s="15"/>
      <c r="D137" s="14"/>
      <c r="E137" s="16"/>
      <c r="F137" s="16"/>
      <c r="G137" s="16"/>
      <c r="H137" s="16"/>
      <c r="I137" s="14"/>
      <c r="J137" s="35"/>
      <c r="K137" s="15"/>
      <c r="L137" s="14"/>
      <c r="M137" s="16"/>
      <c r="N137" s="16"/>
      <c r="O137" s="16"/>
      <c r="P137" s="52"/>
    </row>
    <row r="138" spans="1:16" ht="22.5" customHeight="1">
      <c r="A138" s="48"/>
      <c r="B138" s="90"/>
      <c r="C138" s="15"/>
      <c r="D138" s="14"/>
      <c r="E138" s="16"/>
      <c r="F138" s="16"/>
      <c r="G138" s="16"/>
      <c r="H138" s="16"/>
      <c r="I138" s="14"/>
      <c r="J138" s="35"/>
      <c r="K138" s="15"/>
      <c r="L138" s="14"/>
      <c r="M138" s="16"/>
      <c r="N138" s="16"/>
      <c r="O138" s="16"/>
      <c r="P138" s="52"/>
    </row>
    <row r="139" spans="1:16" ht="22.5" customHeight="1">
      <c r="A139" s="48"/>
      <c r="B139" s="90"/>
      <c r="C139" s="15"/>
      <c r="D139" s="14"/>
      <c r="E139" s="16"/>
      <c r="F139" s="16"/>
      <c r="G139" s="16"/>
      <c r="H139" s="16"/>
      <c r="I139" s="14"/>
      <c r="J139" s="35"/>
      <c r="K139" s="15"/>
      <c r="L139" s="14"/>
      <c r="M139" s="16"/>
      <c r="N139" s="16"/>
      <c r="O139" s="16"/>
      <c r="P139" s="52"/>
    </row>
    <row r="140" spans="1:16" ht="22.5" customHeight="1" thickBot="1">
      <c r="A140" s="48"/>
      <c r="B140" s="90"/>
      <c r="C140" s="15"/>
      <c r="D140" s="14"/>
      <c r="E140" s="16"/>
      <c r="F140" s="16"/>
      <c r="G140" s="16"/>
      <c r="H140" s="16"/>
      <c r="I140" s="14"/>
      <c r="J140" s="35"/>
      <c r="K140" s="15"/>
      <c r="L140" s="14"/>
      <c r="M140" s="16"/>
      <c r="N140" s="16"/>
      <c r="O140" s="16"/>
      <c r="P140" s="52"/>
    </row>
    <row r="141" spans="1:16" ht="22.5" customHeight="1">
      <c r="A141" s="17"/>
      <c r="B141" s="38"/>
      <c r="C141" s="18" t="s">
        <v>5</v>
      </c>
      <c r="D141" s="20"/>
      <c r="E141" s="19"/>
      <c r="F141" s="19">
        <f>SUM(F129:F131)</f>
        <v>3185</v>
      </c>
      <c r="G141" s="19"/>
      <c r="H141" s="19">
        <f>SUM(H129:H131)</f>
        <v>0</v>
      </c>
      <c r="I141" s="20"/>
      <c r="J141" s="20"/>
      <c r="K141" s="18" t="s">
        <v>5</v>
      </c>
      <c r="L141" s="20"/>
      <c r="M141" s="19"/>
      <c r="N141" s="19">
        <f>SUM(N129:N131)</f>
        <v>3185</v>
      </c>
      <c r="O141" s="19"/>
      <c r="P141" s="21">
        <f>SUM(P129:P131)</f>
        <v>21315</v>
      </c>
    </row>
    <row r="142" spans="1:16" ht="22.5" customHeight="1">
      <c r="A142" s="22"/>
      <c r="B142" s="39"/>
      <c r="C142" s="10" t="s">
        <v>20</v>
      </c>
      <c r="D142" s="8"/>
      <c r="E142" s="6"/>
      <c r="F142" s="6">
        <v>0</v>
      </c>
      <c r="G142" s="6"/>
      <c r="H142" s="6">
        <f>P126</f>
        <v>136086233</v>
      </c>
      <c r="I142" s="8"/>
      <c r="J142" s="8"/>
      <c r="K142" s="10" t="s">
        <v>22</v>
      </c>
      <c r="L142" s="8"/>
      <c r="M142" s="6"/>
      <c r="N142" s="6">
        <f>F142</f>
        <v>0</v>
      </c>
      <c r="O142" s="6"/>
      <c r="P142" s="23">
        <f>P143-P141</f>
        <v>136064918</v>
      </c>
    </row>
    <row r="143" spans="1:16" ht="22.5" customHeight="1" thickBot="1">
      <c r="A143" s="36"/>
      <c r="B143" s="41"/>
      <c r="C143" s="25" t="s">
        <v>21</v>
      </c>
      <c r="D143" s="27"/>
      <c r="E143" s="26"/>
      <c r="F143" s="26">
        <f>SUM(F141:F142)</f>
        <v>3185</v>
      </c>
      <c r="G143" s="26"/>
      <c r="H143" s="26">
        <f>SUM(H142)</f>
        <v>136086233</v>
      </c>
      <c r="I143" s="37"/>
      <c r="J143" s="37"/>
      <c r="K143" s="25" t="s">
        <v>21</v>
      </c>
      <c r="L143" s="27"/>
      <c r="M143" s="26"/>
      <c r="N143" s="26">
        <f>SUM(N141:N142)</f>
        <v>3185</v>
      </c>
      <c r="O143" s="26"/>
      <c r="P143" s="28">
        <f>H143</f>
        <v>136086233</v>
      </c>
    </row>
    <row r="144" spans="1:16" ht="22.5" customHeight="1">
      <c r="A144" s="53"/>
      <c r="B144" s="98"/>
      <c r="C144" s="66"/>
      <c r="D144" s="67"/>
      <c r="E144" s="43"/>
      <c r="F144" s="13"/>
      <c r="G144" s="43"/>
      <c r="H144" s="43"/>
      <c r="I144" s="98"/>
      <c r="J144" s="42"/>
      <c r="K144" s="68"/>
      <c r="L144" s="67"/>
      <c r="M144" s="43"/>
      <c r="N144" s="43"/>
      <c r="O144" s="43"/>
      <c r="P144" s="54"/>
    </row>
    <row r="145" spans="1:16" ht="22.5" customHeight="1">
      <c r="A145" s="46">
        <v>43748</v>
      </c>
      <c r="B145" s="58">
        <v>12</v>
      </c>
      <c r="C145" s="34" t="s">
        <v>133</v>
      </c>
      <c r="D145" s="8"/>
      <c r="E145" s="6">
        <v>0</v>
      </c>
      <c r="F145" s="6">
        <f>SUM(E146:E147)</f>
        <v>140</v>
      </c>
      <c r="G145" s="6">
        <v>0</v>
      </c>
      <c r="H145" s="6">
        <v>0</v>
      </c>
      <c r="I145" s="5">
        <v>43748</v>
      </c>
      <c r="J145" s="58">
        <v>15</v>
      </c>
      <c r="K145" s="34" t="s">
        <v>78</v>
      </c>
      <c r="L145" s="60">
        <v>3241102</v>
      </c>
      <c r="M145" s="6">
        <v>0</v>
      </c>
      <c r="N145" s="6">
        <f>M146</f>
        <v>0</v>
      </c>
      <c r="O145" s="6">
        <v>0</v>
      </c>
      <c r="P145" s="23">
        <f>O146</f>
        <v>12550</v>
      </c>
    </row>
    <row r="146" spans="1:16" ht="22.5" customHeight="1">
      <c r="A146" s="46"/>
      <c r="B146" s="5"/>
      <c r="C146" s="3" t="s">
        <v>29</v>
      </c>
      <c r="D146" s="8"/>
      <c r="E146" s="16">
        <v>100</v>
      </c>
      <c r="F146" s="16">
        <v>0</v>
      </c>
      <c r="G146" s="16">
        <v>0</v>
      </c>
      <c r="H146" s="16">
        <v>0</v>
      </c>
      <c r="I146" s="5"/>
      <c r="J146" s="5"/>
      <c r="K146" s="15" t="s">
        <v>69</v>
      </c>
      <c r="L146" s="8"/>
      <c r="M146" s="16">
        <v>0</v>
      </c>
      <c r="N146" s="16">
        <v>0</v>
      </c>
      <c r="O146" s="16">
        <v>12550</v>
      </c>
      <c r="P146" s="52">
        <v>0</v>
      </c>
    </row>
    <row r="147" spans="1:16" ht="22.5" customHeight="1">
      <c r="A147" s="46"/>
      <c r="B147" s="5"/>
      <c r="C147" s="3" t="s">
        <v>30</v>
      </c>
      <c r="D147" s="8"/>
      <c r="E147" s="16">
        <v>40</v>
      </c>
      <c r="F147" s="16"/>
      <c r="G147" s="16"/>
      <c r="H147" s="16"/>
      <c r="I147" s="5"/>
      <c r="J147" s="5"/>
      <c r="K147" s="15"/>
      <c r="L147" s="8"/>
      <c r="M147" s="16"/>
      <c r="N147" s="16"/>
      <c r="O147" s="16"/>
      <c r="P147" s="52"/>
    </row>
    <row r="148" spans="1:16" ht="22.5" customHeight="1">
      <c r="A148" s="46"/>
      <c r="B148" s="5"/>
      <c r="C148" s="15"/>
      <c r="D148" s="8"/>
      <c r="E148" s="16"/>
      <c r="F148" s="16"/>
      <c r="G148" s="16"/>
      <c r="H148" s="16"/>
      <c r="I148" s="5">
        <v>43748</v>
      </c>
      <c r="J148" s="58">
        <v>16</v>
      </c>
      <c r="K148" s="34" t="s">
        <v>132</v>
      </c>
      <c r="L148" s="60">
        <v>3211117</v>
      </c>
      <c r="M148" s="16"/>
      <c r="N148" s="16">
        <v>140</v>
      </c>
      <c r="O148" s="16"/>
      <c r="P148" s="52">
        <v>1860</v>
      </c>
    </row>
    <row r="149" spans="1:16" ht="22.5" customHeight="1">
      <c r="A149" s="46">
        <v>43748</v>
      </c>
      <c r="B149" s="58">
        <v>13</v>
      </c>
      <c r="C149" s="33" t="s">
        <v>135</v>
      </c>
      <c r="D149" s="8"/>
      <c r="E149" s="6">
        <v>0</v>
      </c>
      <c r="F149" s="6">
        <f>SUM(E150:E159)</f>
        <v>746</v>
      </c>
      <c r="G149" s="16"/>
      <c r="H149" s="16"/>
      <c r="I149" s="5"/>
      <c r="J149" s="5"/>
      <c r="K149" s="15" t="s">
        <v>133</v>
      </c>
      <c r="L149" s="8"/>
      <c r="M149" s="16">
        <v>140</v>
      </c>
      <c r="N149" s="16"/>
      <c r="O149" s="16">
        <v>1860</v>
      </c>
      <c r="P149" s="52"/>
    </row>
    <row r="150" spans="1:16" ht="22.5" customHeight="1">
      <c r="A150" s="46"/>
      <c r="B150" s="5"/>
      <c r="C150" s="3" t="s">
        <v>29</v>
      </c>
      <c r="D150" s="8"/>
      <c r="E150" s="16">
        <v>533</v>
      </c>
      <c r="F150" s="16">
        <v>0</v>
      </c>
      <c r="G150" s="16"/>
      <c r="H150" s="16"/>
      <c r="I150" s="5"/>
      <c r="J150" s="5"/>
      <c r="K150" s="15"/>
      <c r="L150" s="8"/>
      <c r="M150" s="16"/>
      <c r="N150" s="16"/>
      <c r="O150" s="16"/>
      <c r="P150" s="52"/>
    </row>
    <row r="151" spans="1:16" ht="22.5" customHeight="1">
      <c r="A151" s="46"/>
      <c r="B151" s="5"/>
      <c r="C151" s="3" t="s">
        <v>30</v>
      </c>
      <c r="D151" s="8"/>
      <c r="E151" s="16">
        <v>213</v>
      </c>
      <c r="F151" s="16"/>
      <c r="G151" s="16"/>
      <c r="H151" s="16"/>
      <c r="I151" s="5">
        <v>43748</v>
      </c>
      <c r="J151" s="58">
        <v>17</v>
      </c>
      <c r="K151" s="34" t="s">
        <v>134</v>
      </c>
      <c r="L151" s="60">
        <v>3255104</v>
      </c>
      <c r="M151" s="16"/>
      <c r="N151" s="16">
        <f>533+213</f>
        <v>746</v>
      </c>
      <c r="O151" s="16"/>
      <c r="P151" s="52">
        <v>6354</v>
      </c>
    </row>
    <row r="152" spans="1:16" ht="22.5" customHeight="1">
      <c r="A152" s="46"/>
      <c r="B152" s="5"/>
      <c r="C152" s="15"/>
      <c r="D152" s="8"/>
      <c r="E152" s="16"/>
      <c r="F152" s="16"/>
      <c r="G152" s="16"/>
      <c r="H152" s="16"/>
      <c r="I152" s="5"/>
      <c r="J152" s="5"/>
      <c r="K152" s="15" t="s">
        <v>135</v>
      </c>
      <c r="L152" s="8"/>
      <c r="M152" s="16">
        <f>533+213</f>
        <v>746</v>
      </c>
      <c r="N152" s="16"/>
      <c r="O152" s="16">
        <v>6354</v>
      </c>
      <c r="P152" s="52"/>
    </row>
    <row r="153" spans="1:16" ht="22.5" customHeight="1">
      <c r="A153" s="46"/>
      <c r="B153" s="5"/>
      <c r="C153" s="15"/>
      <c r="D153" s="8"/>
      <c r="E153" s="16"/>
      <c r="F153" s="16"/>
      <c r="G153" s="16"/>
      <c r="H153" s="16"/>
      <c r="I153" s="5"/>
      <c r="J153" s="5"/>
      <c r="K153" s="15"/>
      <c r="L153" s="8"/>
      <c r="M153" s="16"/>
      <c r="N153" s="16"/>
      <c r="O153" s="16"/>
      <c r="P153" s="52"/>
    </row>
    <row r="154" spans="1:16" ht="22.5" customHeight="1">
      <c r="A154" s="46"/>
      <c r="B154" s="5"/>
      <c r="C154" s="15"/>
      <c r="D154" s="8"/>
      <c r="E154" s="16"/>
      <c r="F154" s="16"/>
      <c r="G154" s="16"/>
      <c r="H154" s="16"/>
      <c r="I154" s="5"/>
      <c r="J154" s="5"/>
      <c r="K154" s="15"/>
      <c r="L154" s="8"/>
      <c r="M154" s="16"/>
      <c r="N154" s="16"/>
      <c r="O154" s="16"/>
      <c r="P154" s="52"/>
    </row>
    <row r="155" spans="1:16" ht="22.5" customHeight="1" thickBot="1">
      <c r="A155" s="46"/>
      <c r="B155" s="5"/>
      <c r="C155" s="3"/>
      <c r="D155" s="8"/>
      <c r="E155" s="16">
        <v>0</v>
      </c>
      <c r="F155" s="6">
        <v>0</v>
      </c>
      <c r="G155" s="6">
        <v>0</v>
      </c>
      <c r="H155" s="6">
        <v>0</v>
      </c>
      <c r="I155" s="5"/>
      <c r="J155" s="5"/>
      <c r="K155" s="3"/>
      <c r="L155" s="8"/>
      <c r="M155" s="6">
        <v>0</v>
      </c>
      <c r="N155" s="6">
        <v>0</v>
      </c>
      <c r="O155" s="6">
        <v>0</v>
      </c>
      <c r="P155" s="23">
        <v>0</v>
      </c>
    </row>
    <row r="156" spans="1:16" ht="22.5" customHeight="1">
      <c r="A156" s="44"/>
      <c r="B156" s="45"/>
      <c r="C156" s="18" t="s">
        <v>5</v>
      </c>
      <c r="D156" s="20"/>
      <c r="E156" s="19"/>
      <c r="F156" s="19">
        <f>SUM(F145:F155)</f>
        <v>886</v>
      </c>
      <c r="G156" s="19"/>
      <c r="H156" s="19">
        <f>SUM(H145:H155)</f>
        <v>0</v>
      </c>
      <c r="I156" s="45"/>
      <c r="J156" s="45"/>
      <c r="K156" s="18" t="s">
        <v>5</v>
      </c>
      <c r="L156" s="20"/>
      <c r="M156" s="19">
        <v>0</v>
      </c>
      <c r="N156" s="19">
        <f>SUM(N145:N155)</f>
        <v>886</v>
      </c>
      <c r="O156" s="19">
        <v>0</v>
      </c>
      <c r="P156" s="21">
        <f>SUM(P145:P155)</f>
        <v>20764</v>
      </c>
    </row>
    <row r="157" spans="1:16" ht="22.5" customHeight="1">
      <c r="A157" s="46"/>
      <c r="B157" s="5"/>
      <c r="C157" s="10" t="s">
        <v>20</v>
      </c>
      <c r="D157" s="8"/>
      <c r="E157" s="6"/>
      <c r="F157" s="6">
        <v>0</v>
      </c>
      <c r="G157" s="6"/>
      <c r="H157" s="6">
        <f>P142</f>
        <v>136064918</v>
      </c>
      <c r="I157" s="5"/>
      <c r="J157" s="5"/>
      <c r="K157" s="10" t="s">
        <v>22</v>
      </c>
      <c r="L157" s="8"/>
      <c r="M157" s="6">
        <v>0</v>
      </c>
      <c r="N157" s="6">
        <f>F157</f>
        <v>0</v>
      </c>
      <c r="O157" s="6">
        <v>0</v>
      </c>
      <c r="P157" s="23">
        <f>P158-P156</f>
        <v>136044154</v>
      </c>
    </row>
    <row r="158" spans="1:16" ht="22.5" customHeight="1" thickBot="1">
      <c r="A158" s="36"/>
      <c r="B158" s="37"/>
      <c r="C158" s="25" t="s">
        <v>21</v>
      </c>
      <c r="D158" s="27"/>
      <c r="E158" s="26"/>
      <c r="F158" s="26">
        <f>SUM(F156:F157)</f>
        <v>886</v>
      </c>
      <c r="G158" s="26"/>
      <c r="H158" s="26">
        <f>SUM(H156:H157)</f>
        <v>136064918</v>
      </c>
      <c r="I158" s="37"/>
      <c r="J158" s="37"/>
      <c r="K158" s="25" t="s">
        <v>21</v>
      </c>
      <c r="L158" s="27"/>
      <c r="M158" s="26"/>
      <c r="N158" s="26">
        <f>SUM(N156:N157)</f>
        <v>886</v>
      </c>
      <c r="O158" s="26"/>
      <c r="P158" s="28">
        <f>H158</f>
        <v>136064918</v>
      </c>
    </row>
    <row r="159" spans="1:16" ht="22.5" customHeight="1">
      <c r="A159" s="99"/>
      <c r="B159" s="100"/>
      <c r="C159" s="101"/>
      <c r="D159" s="102"/>
      <c r="E159" s="103"/>
      <c r="F159" s="103"/>
      <c r="G159" s="103"/>
      <c r="H159" s="103"/>
      <c r="I159" s="104"/>
      <c r="J159" s="100"/>
      <c r="K159" s="101"/>
      <c r="L159" s="102"/>
      <c r="M159" s="103"/>
      <c r="N159" s="103"/>
      <c r="O159" s="103"/>
      <c r="P159" s="105"/>
    </row>
    <row r="160" spans="1:16" ht="22.5" customHeight="1">
      <c r="A160" s="5" t="s">
        <v>136</v>
      </c>
      <c r="B160" s="58"/>
      <c r="C160" s="34"/>
      <c r="D160" s="8"/>
      <c r="E160" s="6"/>
      <c r="F160" s="6">
        <f>SUM(E161:E162)</f>
        <v>0</v>
      </c>
      <c r="G160" s="6">
        <v>0</v>
      </c>
      <c r="H160" s="6">
        <v>0</v>
      </c>
      <c r="I160" s="5" t="s">
        <v>136</v>
      </c>
      <c r="J160" s="58">
        <v>18</v>
      </c>
      <c r="K160" s="34" t="s">
        <v>100</v>
      </c>
      <c r="L160" s="60">
        <v>3221108</v>
      </c>
      <c r="M160" s="6">
        <v>0</v>
      </c>
      <c r="N160" s="6">
        <f>M161</f>
        <v>0</v>
      </c>
      <c r="O160" s="6">
        <v>0</v>
      </c>
      <c r="P160" s="23">
        <f>O161</f>
        <v>1449</v>
      </c>
    </row>
    <row r="161" spans="1:16" ht="22.5" customHeight="1">
      <c r="A161" s="22"/>
      <c r="B161" s="5"/>
      <c r="C161" s="3"/>
      <c r="D161" s="8"/>
      <c r="E161" s="6"/>
      <c r="F161" s="6">
        <v>0</v>
      </c>
      <c r="G161" s="6">
        <v>0</v>
      </c>
      <c r="H161" s="6">
        <v>0</v>
      </c>
      <c r="I161" s="8"/>
      <c r="J161" s="5"/>
      <c r="K161" s="3" t="s">
        <v>24</v>
      </c>
      <c r="L161" s="8"/>
      <c r="M161" s="6">
        <v>0</v>
      </c>
      <c r="N161" s="6">
        <v>0</v>
      </c>
      <c r="O161" s="6">
        <v>1449</v>
      </c>
      <c r="P161" s="23">
        <v>0</v>
      </c>
    </row>
    <row r="162" spans="1:16" ht="22.5" customHeight="1">
      <c r="A162" s="22"/>
      <c r="B162" s="5"/>
      <c r="C162" s="3"/>
      <c r="D162" s="8"/>
      <c r="E162" s="6"/>
      <c r="F162" s="6">
        <v>0</v>
      </c>
      <c r="G162" s="6">
        <v>0</v>
      </c>
      <c r="H162" s="6">
        <v>0</v>
      </c>
      <c r="I162" s="8"/>
      <c r="J162" s="5"/>
      <c r="K162" s="3"/>
      <c r="L162" s="8"/>
      <c r="M162" s="6">
        <v>0</v>
      </c>
      <c r="N162" s="6">
        <v>0</v>
      </c>
      <c r="O162" s="6">
        <v>0</v>
      </c>
      <c r="P162" s="23">
        <v>0</v>
      </c>
    </row>
    <row r="163" spans="1:16" ht="22.5" customHeight="1">
      <c r="A163" s="48"/>
      <c r="B163" s="90"/>
      <c r="C163" s="15"/>
      <c r="D163" s="14"/>
      <c r="E163" s="16"/>
      <c r="F163" s="16"/>
      <c r="G163" s="16"/>
      <c r="H163" s="16"/>
      <c r="I163" s="14"/>
      <c r="J163" s="35"/>
      <c r="K163" s="15"/>
      <c r="L163" s="14"/>
      <c r="M163" s="16"/>
      <c r="N163" s="16"/>
      <c r="O163" s="16"/>
      <c r="P163" s="52"/>
    </row>
    <row r="164" spans="1:16" ht="22.5" customHeight="1">
      <c r="A164" s="48"/>
      <c r="B164" s="90"/>
      <c r="C164" s="15"/>
      <c r="D164" s="14"/>
      <c r="E164" s="16"/>
      <c r="F164" s="16"/>
      <c r="G164" s="16"/>
      <c r="H164" s="16"/>
      <c r="I164" s="14"/>
      <c r="J164" s="35"/>
      <c r="K164" s="15"/>
      <c r="L164" s="14"/>
      <c r="M164" s="16"/>
      <c r="N164" s="16"/>
      <c r="O164" s="16"/>
      <c r="P164" s="52"/>
    </row>
    <row r="165" spans="1:16" ht="22.5" customHeight="1">
      <c r="A165" s="48"/>
      <c r="B165" s="90"/>
      <c r="C165" s="15"/>
      <c r="D165" s="14"/>
      <c r="E165" s="16"/>
      <c r="F165" s="16"/>
      <c r="G165" s="16"/>
      <c r="H165" s="16"/>
      <c r="I165" s="14"/>
      <c r="J165" s="35"/>
      <c r="K165" s="15"/>
      <c r="L165" s="14"/>
      <c r="M165" s="16"/>
      <c r="N165" s="16"/>
      <c r="O165" s="16"/>
      <c r="P165" s="52"/>
    </row>
    <row r="166" spans="1:16" ht="22.5" customHeight="1">
      <c r="A166" s="48"/>
      <c r="B166" s="90"/>
      <c r="C166" s="15"/>
      <c r="D166" s="14"/>
      <c r="E166" s="16"/>
      <c r="F166" s="16"/>
      <c r="G166" s="16"/>
      <c r="H166" s="16"/>
      <c r="I166" s="14"/>
      <c r="J166" s="35"/>
      <c r="K166" s="15"/>
      <c r="L166" s="14"/>
      <c r="M166" s="16"/>
      <c r="N166" s="16"/>
      <c r="O166" s="16"/>
      <c r="P166" s="52"/>
    </row>
    <row r="167" spans="1:16" ht="22.5" customHeight="1">
      <c r="A167" s="48"/>
      <c r="B167" s="90"/>
      <c r="C167" s="15"/>
      <c r="D167" s="14"/>
      <c r="E167" s="16"/>
      <c r="F167" s="16"/>
      <c r="G167" s="16"/>
      <c r="H167" s="16"/>
      <c r="I167" s="14"/>
      <c r="J167" s="35"/>
      <c r="K167" s="15"/>
      <c r="L167" s="14"/>
      <c r="M167" s="16"/>
      <c r="N167" s="16"/>
      <c r="O167" s="16"/>
      <c r="P167" s="52"/>
    </row>
    <row r="168" spans="1:16" ht="22.5" customHeight="1">
      <c r="A168" s="48"/>
      <c r="B168" s="90"/>
      <c r="C168" s="15"/>
      <c r="D168" s="14"/>
      <c r="E168" s="16"/>
      <c r="F168" s="16"/>
      <c r="G168" s="16"/>
      <c r="H168" s="16"/>
      <c r="I168" s="14"/>
      <c r="J168" s="35"/>
      <c r="K168" s="15"/>
      <c r="L168" s="14"/>
      <c r="M168" s="16"/>
      <c r="N168" s="16"/>
      <c r="O168" s="16"/>
      <c r="P168" s="52"/>
    </row>
    <row r="169" spans="1:16" ht="22.5" customHeight="1">
      <c r="A169" s="48"/>
      <c r="B169" s="90"/>
      <c r="C169" s="15"/>
      <c r="D169" s="14"/>
      <c r="E169" s="16"/>
      <c r="F169" s="16"/>
      <c r="G169" s="16"/>
      <c r="H169" s="16"/>
      <c r="I169" s="14"/>
      <c r="J169" s="35"/>
      <c r="K169" s="15"/>
      <c r="L169" s="14"/>
      <c r="M169" s="16"/>
      <c r="N169" s="16"/>
      <c r="O169" s="16"/>
      <c r="P169" s="52"/>
    </row>
    <row r="170" spans="1:16" ht="22.5" customHeight="1">
      <c r="A170" s="48"/>
      <c r="B170" s="90"/>
      <c r="C170" s="15"/>
      <c r="D170" s="14"/>
      <c r="E170" s="16"/>
      <c r="F170" s="16"/>
      <c r="G170" s="16"/>
      <c r="H170" s="16"/>
      <c r="I170" s="14"/>
      <c r="J170" s="35"/>
      <c r="K170" s="15"/>
      <c r="L170" s="14"/>
      <c r="M170" s="16"/>
      <c r="N170" s="16"/>
      <c r="O170" s="16"/>
      <c r="P170" s="52"/>
    </row>
    <row r="171" spans="1:16" ht="22.5" customHeight="1" thickBot="1">
      <c r="A171" s="48"/>
      <c r="B171" s="90"/>
      <c r="C171" s="15"/>
      <c r="D171" s="14"/>
      <c r="E171" s="16"/>
      <c r="F171" s="16"/>
      <c r="G171" s="16"/>
      <c r="H171" s="16"/>
      <c r="I171" s="14"/>
      <c r="J171" s="35"/>
      <c r="K171" s="15"/>
      <c r="L171" s="14"/>
      <c r="M171" s="16"/>
      <c r="N171" s="16"/>
      <c r="O171" s="16"/>
      <c r="P171" s="52"/>
    </row>
    <row r="172" spans="1:16" ht="22.5" customHeight="1">
      <c r="A172" s="17"/>
      <c r="B172" s="38"/>
      <c r="C172" s="18" t="s">
        <v>5</v>
      </c>
      <c r="D172" s="20"/>
      <c r="E172" s="19"/>
      <c r="F172" s="19">
        <f>SUM(F160:F162)</f>
        <v>0</v>
      </c>
      <c r="G172" s="19"/>
      <c r="H172" s="19">
        <f>SUM(H160:H162)</f>
        <v>0</v>
      </c>
      <c r="I172" s="20"/>
      <c r="J172" s="20"/>
      <c r="K172" s="18" t="s">
        <v>5</v>
      </c>
      <c r="L172" s="20"/>
      <c r="M172" s="19"/>
      <c r="N172" s="19">
        <f>SUM(N160:N162)</f>
        <v>0</v>
      </c>
      <c r="O172" s="19"/>
      <c r="P172" s="21">
        <f>SUM(P160:P162)</f>
        <v>1449</v>
      </c>
    </row>
    <row r="173" spans="1:16" ht="22.5" customHeight="1">
      <c r="A173" s="22"/>
      <c r="B173" s="39"/>
      <c r="C173" s="10" t="s">
        <v>20</v>
      </c>
      <c r="D173" s="8"/>
      <c r="E173" s="6"/>
      <c r="F173" s="6">
        <v>0</v>
      </c>
      <c r="G173" s="6"/>
      <c r="H173" s="6">
        <f>P157</f>
        <v>136044154</v>
      </c>
      <c r="I173" s="8"/>
      <c r="J173" s="8"/>
      <c r="K173" s="10" t="s">
        <v>22</v>
      </c>
      <c r="L173" s="8"/>
      <c r="M173" s="6"/>
      <c r="N173" s="6">
        <f>F173</f>
        <v>0</v>
      </c>
      <c r="O173" s="6"/>
      <c r="P173" s="23">
        <f>P174-P172</f>
        <v>136042705</v>
      </c>
    </row>
    <row r="174" spans="1:16" ht="22.5" customHeight="1" thickBot="1">
      <c r="A174" s="36"/>
      <c r="B174" s="41"/>
      <c r="C174" s="25" t="s">
        <v>21</v>
      </c>
      <c r="D174" s="27"/>
      <c r="E174" s="26"/>
      <c r="F174" s="26">
        <f>SUM(F172:F173)</f>
        <v>0</v>
      </c>
      <c r="G174" s="26"/>
      <c r="H174" s="26">
        <f>SUM(H173)</f>
        <v>136044154</v>
      </c>
      <c r="I174" s="37"/>
      <c r="J174" s="37"/>
      <c r="K174" s="25" t="s">
        <v>21</v>
      </c>
      <c r="L174" s="27"/>
      <c r="M174" s="26"/>
      <c r="N174" s="26">
        <f>SUM(N172:N173)</f>
        <v>0</v>
      </c>
      <c r="O174" s="26"/>
      <c r="P174" s="28">
        <f>H174</f>
        <v>136044154</v>
      </c>
    </row>
    <row r="175" spans="1:16" ht="22.5" customHeight="1">
      <c r="A175" s="53"/>
      <c r="B175" s="98"/>
      <c r="C175" s="66"/>
      <c r="D175" s="67"/>
      <c r="E175" s="43"/>
      <c r="F175" s="13"/>
      <c r="G175" s="43"/>
      <c r="H175" s="43"/>
      <c r="I175" s="98"/>
      <c r="J175" s="42"/>
      <c r="K175" s="68"/>
      <c r="L175" s="67"/>
      <c r="M175" s="43"/>
      <c r="N175" s="43"/>
      <c r="O175" s="43"/>
      <c r="P175" s="54"/>
    </row>
    <row r="176" spans="1:16" ht="22.5" customHeight="1">
      <c r="A176" s="5" t="s">
        <v>137</v>
      </c>
      <c r="B176" s="58">
        <v>14</v>
      </c>
      <c r="C176" s="34" t="s">
        <v>24</v>
      </c>
      <c r="D176" s="8"/>
      <c r="E176" s="6">
        <v>0</v>
      </c>
      <c r="F176" s="6">
        <f>SUM(E177:E178)</f>
        <v>3185</v>
      </c>
      <c r="G176" s="6">
        <v>0</v>
      </c>
      <c r="H176" s="6">
        <v>0</v>
      </c>
      <c r="I176" s="5" t="s">
        <v>137</v>
      </c>
      <c r="J176" s="58">
        <v>19</v>
      </c>
      <c r="K176" s="34" t="s">
        <v>32</v>
      </c>
      <c r="L176" s="60">
        <v>3255102</v>
      </c>
      <c r="M176" s="6">
        <v>0</v>
      </c>
      <c r="N176" s="6">
        <f>M177</f>
        <v>3185</v>
      </c>
      <c r="O176" s="6">
        <v>0</v>
      </c>
      <c r="P176" s="23">
        <f>O177</f>
        <v>21315</v>
      </c>
    </row>
    <row r="177" spans="1:16" ht="22.5" customHeight="1">
      <c r="A177" s="46"/>
      <c r="B177" s="5"/>
      <c r="C177" s="3" t="s">
        <v>29</v>
      </c>
      <c r="D177" s="8"/>
      <c r="E177" s="6">
        <v>2450</v>
      </c>
      <c r="F177" s="6">
        <v>0</v>
      </c>
      <c r="G177" s="16">
        <v>0</v>
      </c>
      <c r="H177" s="16">
        <v>0</v>
      </c>
      <c r="I177" s="5"/>
      <c r="J177" s="5"/>
      <c r="K177" s="3" t="s">
        <v>24</v>
      </c>
      <c r="L177" s="8"/>
      <c r="M177" s="16">
        <f>2450+735</f>
        <v>3185</v>
      </c>
      <c r="N177" s="16">
        <v>0</v>
      </c>
      <c r="O177" s="16">
        <v>21315</v>
      </c>
      <c r="P177" s="52">
        <v>0</v>
      </c>
    </row>
    <row r="178" spans="1:16" ht="22.5" customHeight="1">
      <c r="A178" s="46"/>
      <c r="B178" s="5"/>
      <c r="C178" s="3" t="s">
        <v>30</v>
      </c>
      <c r="D178" s="8"/>
      <c r="E178" s="6">
        <v>735</v>
      </c>
      <c r="F178" s="6">
        <v>0</v>
      </c>
      <c r="G178" s="16"/>
      <c r="H178" s="16"/>
      <c r="I178" s="5"/>
      <c r="J178" s="5"/>
      <c r="K178" s="15"/>
      <c r="L178" s="8"/>
      <c r="M178" s="16"/>
      <c r="N178" s="16"/>
      <c r="O178" s="16"/>
      <c r="P178" s="52"/>
    </row>
    <row r="179" spans="1:16" ht="22.5" customHeight="1">
      <c r="A179" s="46"/>
      <c r="B179" s="5"/>
      <c r="C179" s="15"/>
      <c r="D179" s="8"/>
      <c r="E179" s="16"/>
      <c r="F179" s="16"/>
      <c r="G179" s="16"/>
      <c r="H179" s="16"/>
      <c r="I179" s="5"/>
      <c r="J179" s="5"/>
      <c r="K179" s="15"/>
      <c r="L179" s="8"/>
      <c r="M179" s="16"/>
      <c r="N179" s="16"/>
      <c r="O179" s="16"/>
      <c r="P179" s="52"/>
    </row>
    <row r="180" spans="1:16" ht="22.5" customHeight="1">
      <c r="A180" s="5" t="s">
        <v>137</v>
      </c>
      <c r="B180" s="58">
        <v>15</v>
      </c>
      <c r="C180" s="34" t="s">
        <v>24</v>
      </c>
      <c r="D180" s="8"/>
      <c r="E180" s="6">
        <v>0</v>
      </c>
      <c r="F180" s="6">
        <f>SUM(E181:E182)</f>
        <v>3185</v>
      </c>
      <c r="G180" s="16"/>
      <c r="H180" s="16"/>
      <c r="I180" s="5" t="s">
        <v>137</v>
      </c>
      <c r="J180" s="58">
        <v>20</v>
      </c>
      <c r="K180" s="34" t="s">
        <v>32</v>
      </c>
      <c r="L180" s="60">
        <v>3255102</v>
      </c>
      <c r="M180" s="6">
        <v>0</v>
      </c>
      <c r="N180" s="6">
        <f>M181</f>
        <v>3185</v>
      </c>
      <c r="O180" s="6">
        <v>0</v>
      </c>
      <c r="P180" s="23">
        <f>O181</f>
        <v>21315</v>
      </c>
    </row>
    <row r="181" spans="1:16" ht="22.5" customHeight="1">
      <c r="A181" s="46"/>
      <c r="B181" s="5"/>
      <c r="C181" s="3" t="s">
        <v>29</v>
      </c>
      <c r="D181" s="8"/>
      <c r="E181" s="6">
        <v>2450</v>
      </c>
      <c r="F181" s="6">
        <v>0</v>
      </c>
      <c r="G181" s="16"/>
      <c r="H181" s="16"/>
      <c r="I181" s="5"/>
      <c r="J181" s="5"/>
      <c r="K181" s="3" t="s">
        <v>24</v>
      </c>
      <c r="L181" s="8"/>
      <c r="M181" s="16">
        <f>2450+735</f>
        <v>3185</v>
      </c>
      <c r="N181" s="16">
        <v>0</v>
      </c>
      <c r="O181" s="16">
        <v>21315</v>
      </c>
      <c r="P181" s="52">
        <v>0</v>
      </c>
    </row>
    <row r="182" spans="1:16" ht="22.5" customHeight="1">
      <c r="A182" s="46"/>
      <c r="B182" s="5"/>
      <c r="C182" s="3" t="s">
        <v>30</v>
      </c>
      <c r="D182" s="8"/>
      <c r="E182" s="6">
        <v>735</v>
      </c>
      <c r="F182" s="6">
        <v>0</v>
      </c>
      <c r="G182" s="16"/>
      <c r="H182" s="16"/>
      <c r="I182" s="5"/>
      <c r="J182" s="5"/>
      <c r="K182" s="15"/>
      <c r="L182" s="8"/>
      <c r="M182" s="16"/>
      <c r="N182" s="16"/>
      <c r="O182" s="16"/>
      <c r="P182" s="52"/>
    </row>
    <row r="183" spans="1:16" ht="22.5" customHeight="1">
      <c r="A183" s="46"/>
      <c r="B183" s="5"/>
      <c r="C183" s="15"/>
      <c r="D183" s="8"/>
      <c r="E183" s="16"/>
      <c r="F183" s="16"/>
      <c r="G183" s="16"/>
      <c r="H183" s="16"/>
      <c r="I183" s="5"/>
      <c r="J183" s="5"/>
      <c r="K183" s="15"/>
      <c r="L183" s="8"/>
      <c r="M183" s="16"/>
      <c r="N183" s="16"/>
      <c r="O183" s="16"/>
      <c r="P183" s="52"/>
    </row>
    <row r="184" spans="1:16" ht="22.5" customHeight="1">
      <c r="A184" s="46"/>
      <c r="B184" s="5"/>
      <c r="C184" s="15"/>
      <c r="D184" s="8"/>
      <c r="E184" s="16"/>
      <c r="F184" s="16"/>
      <c r="G184" s="16"/>
      <c r="H184" s="16"/>
      <c r="I184" s="5"/>
      <c r="J184" s="5"/>
      <c r="K184" s="15"/>
      <c r="L184" s="8"/>
      <c r="M184" s="16"/>
      <c r="N184" s="16"/>
      <c r="O184" s="16"/>
      <c r="P184" s="52"/>
    </row>
    <row r="185" spans="1:16" ht="22.5" customHeight="1">
      <c r="A185" s="46"/>
      <c r="B185" s="5"/>
      <c r="C185" s="15"/>
      <c r="D185" s="8"/>
      <c r="E185" s="16"/>
      <c r="F185" s="16"/>
      <c r="G185" s="16"/>
      <c r="H185" s="16"/>
      <c r="I185" s="5"/>
      <c r="J185" s="5"/>
      <c r="K185" s="15"/>
      <c r="L185" s="8"/>
      <c r="M185" s="16"/>
      <c r="N185" s="16"/>
      <c r="O185" s="16"/>
      <c r="P185" s="52"/>
    </row>
    <row r="186" spans="1:16" ht="22.5" customHeight="1" thickBot="1">
      <c r="A186" s="46"/>
      <c r="B186" s="5"/>
      <c r="C186" s="3"/>
      <c r="D186" s="8"/>
      <c r="E186" s="16">
        <v>0</v>
      </c>
      <c r="F186" s="6">
        <v>0</v>
      </c>
      <c r="G186" s="6">
        <v>0</v>
      </c>
      <c r="H186" s="6">
        <v>0</v>
      </c>
      <c r="I186" s="5"/>
      <c r="J186" s="5"/>
      <c r="K186" s="3"/>
      <c r="L186" s="8"/>
      <c r="M186" s="6">
        <v>0</v>
      </c>
      <c r="N186" s="6">
        <v>0</v>
      </c>
      <c r="O186" s="6">
        <v>0</v>
      </c>
      <c r="P186" s="23">
        <v>0</v>
      </c>
    </row>
    <row r="187" spans="1:16" ht="22.5" customHeight="1">
      <c r="A187" s="44"/>
      <c r="B187" s="45"/>
      <c r="C187" s="18" t="s">
        <v>5</v>
      </c>
      <c r="D187" s="20"/>
      <c r="E187" s="19"/>
      <c r="F187" s="19">
        <f>SUM(F176:F186)</f>
        <v>6370</v>
      </c>
      <c r="G187" s="19"/>
      <c r="H187" s="19">
        <f>SUM(H176:H186)</f>
        <v>0</v>
      </c>
      <c r="I187" s="45"/>
      <c r="J187" s="45"/>
      <c r="K187" s="18" t="s">
        <v>5</v>
      </c>
      <c r="L187" s="20"/>
      <c r="M187" s="19">
        <v>0</v>
      </c>
      <c r="N187" s="19">
        <f>SUM(N176:N186)</f>
        <v>6370</v>
      </c>
      <c r="O187" s="19">
        <v>0</v>
      </c>
      <c r="P187" s="21">
        <f>SUM(P176:P186)</f>
        <v>42630</v>
      </c>
    </row>
    <row r="188" spans="1:16" ht="22.5" customHeight="1">
      <c r="A188" s="46"/>
      <c r="B188" s="5"/>
      <c r="C188" s="10" t="s">
        <v>20</v>
      </c>
      <c r="D188" s="8"/>
      <c r="E188" s="6"/>
      <c r="F188" s="6">
        <v>0</v>
      </c>
      <c r="G188" s="6"/>
      <c r="H188" s="6">
        <f>P173</f>
        <v>136042705</v>
      </c>
      <c r="I188" s="5"/>
      <c r="J188" s="5"/>
      <c r="K188" s="10" t="s">
        <v>22</v>
      </c>
      <c r="L188" s="8"/>
      <c r="M188" s="6">
        <v>0</v>
      </c>
      <c r="N188" s="6">
        <f>F188</f>
        <v>0</v>
      </c>
      <c r="O188" s="6">
        <v>0</v>
      </c>
      <c r="P188" s="23">
        <f>P189-P187</f>
        <v>136000075</v>
      </c>
    </row>
    <row r="189" spans="1:16" ht="22.5" customHeight="1" thickBot="1">
      <c r="A189" s="36"/>
      <c r="B189" s="37"/>
      <c r="C189" s="25" t="s">
        <v>21</v>
      </c>
      <c r="D189" s="27"/>
      <c r="E189" s="26"/>
      <c r="F189" s="26">
        <f>SUM(F187:F188)</f>
        <v>6370</v>
      </c>
      <c r="G189" s="26"/>
      <c r="H189" s="26">
        <f>SUM(H187:H188)</f>
        <v>136042705</v>
      </c>
      <c r="I189" s="37"/>
      <c r="J189" s="37"/>
      <c r="K189" s="25" t="s">
        <v>21</v>
      </c>
      <c r="L189" s="27"/>
      <c r="M189" s="26"/>
      <c r="N189" s="26">
        <f>SUM(N187:N188)</f>
        <v>6370</v>
      </c>
      <c r="O189" s="26"/>
      <c r="P189" s="28">
        <f>H189</f>
        <v>136042705</v>
      </c>
    </row>
    <row r="190" spans="1:16" ht="22.5" customHeight="1">
      <c r="A190" s="99"/>
      <c r="B190" s="100"/>
      <c r="C190" s="101"/>
      <c r="D190" s="102"/>
      <c r="E190" s="103"/>
      <c r="F190" s="103"/>
      <c r="G190" s="103"/>
      <c r="H190" s="103"/>
      <c r="I190" s="104"/>
      <c r="J190" s="100"/>
      <c r="K190" s="101"/>
      <c r="L190" s="102"/>
      <c r="M190" s="103"/>
      <c r="N190" s="103"/>
      <c r="O190" s="103"/>
      <c r="P190" s="105"/>
    </row>
    <row r="191" spans="1:16" ht="22.5" customHeight="1">
      <c r="A191" s="5" t="s">
        <v>138</v>
      </c>
      <c r="B191" s="58"/>
      <c r="C191" s="34"/>
      <c r="D191" s="8"/>
      <c r="E191" s="6"/>
      <c r="F191" s="6">
        <f>SUM(E192:E193)</f>
        <v>0</v>
      </c>
      <c r="G191" s="6">
        <v>0</v>
      </c>
      <c r="H191" s="6">
        <v>0</v>
      </c>
      <c r="I191" s="5" t="s">
        <v>138</v>
      </c>
      <c r="J191" s="58">
        <v>21</v>
      </c>
      <c r="K191" s="34" t="s">
        <v>37</v>
      </c>
      <c r="L191" s="60"/>
      <c r="M191" s="6">
        <v>0</v>
      </c>
      <c r="N191" s="6">
        <f>M192</f>
        <v>0</v>
      </c>
      <c r="O191" s="6">
        <v>0</v>
      </c>
      <c r="P191" s="23">
        <f>O192</f>
        <v>90000</v>
      </c>
    </row>
    <row r="192" spans="1:16" ht="22.5" customHeight="1">
      <c r="A192" s="22"/>
      <c r="B192" s="5"/>
      <c r="C192" s="3"/>
      <c r="D192" s="8"/>
      <c r="E192" s="6"/>
      <c r="F192" s="6">
        <v>0</v>
      </c>
      <c r="G192" s="6">
        <v>0</v>
      </c>
      <c r="H192" s="6">
        <v>0</v>
      </c>
      <c r="I192" s="8"/>
      <c r="J192" s="5"/>
      <c r="K192" s="3" t="s">
        <v>139</v>
      </c>
      <c r="L192" s="8"/>
      <c r="M192" s="6">
        <v>0</v>
      </c>
      <c r="N192" s="6">
        <v>0</v>
      </c>
      <c r="O192" s="6">
        <v>90000</v>
      </c>
      <c r="P192" s="23">
        <v>0</v>
      </c>
    </row>
    <row r="193" spans="1:16" ht="22.5" customHeight="1">
      <c r="A193" s="22"/>
      <c r="B193" s="5"/>
      <c r="C193" s="3"/>
      <c r="D193" s="8"/>
      <c r="E193" s="6"/>
      <c r="F193" s="6">
        <v>0</v>
      </c>
      <c r="G193" s="6">
        <v>0</v>
      </c>
      <c r="H193" s="6">
        <v>0</v>
      </c>
      <c r="I193" s="8"/>
      <c r="J193" s="5"/>
      <c r="K193" s="3" t="s">
        <v>140</v>
      </c>
      <c r="L193" s="8"/>
      <c r="M193" s="6">
        <v>0</v>
      </c>
      <c r="N193" s="6">
        <v>0</v>
      </c>
      <c r="O193" s="6">
        <v>0</v>
      </c>
      <c r="P193" s="23">
        <v>0</v>
      </c>
    </row>
    <row r="194" spans="1:16" ht="22.5" customHeight="1">
      <c r="A194" s="48"/>
      <c r="B194" s="90"/>
      <c r="C194" s="15"/>
      <c r="D194" s="14"/>
      <c r="E194" s="16"/>
      <c r="F194" s="16"/>
      <c r="G194" s="16"/>
      <c r="H194" s="16"/>
      <c r="I194" s="14"/>
      <c r="J194" s="35"/>
      <c r="K194" s="3"/>
      <c r="L194" s="14"/>
      <c r="M194" s="16"/>
      <c r="N194" s="16"/>
      <c r="O194" s="16"/>
      <c r="P194" s="52"/>
    </row>
    <row r="195" spans="1:16" ht="22.5" customHeight="1">
      <c r="A195" s="48"/>
      <c r="B195" s="90"/>
      <c r="C195" s="15"/>
      <c r="D195" s="14"/>
      <c r="E195" s="16"/>
      <c r="F195" s="16"/>
      <c r="G195" s="16"/>
      <c r="H195" s="16"/>
      <c r="I195" s="14"/>
      <c r="J195" s="35"/>
      <c r="K195" s="15"/>
      <c r="L195" s="14"/>
      <c r="M195" s="16"/>
      <c r="N195" s="16"/>
      <c r="O195" s="16"/>
      <c r="P195" s="52"/>
    </row>
    <row r="196" spans="1:16" ht="22.5" customHeight="1">
      <c r="A196" s="48"/>
      <c r="B196" s="90"/>
      <c r="C196" s="15"/>
      <c r="D196" s="14"/>
      <c r="E196" s="16"/>
      <c r="F196" s="16"/>
      <c r="G196" s="16"/>
      <c r="H196" s="16"/>
      <c r="I196" s="14"/>
      <c r="J196" s="35"/>
      <c r="K196" s="15"/>
      <c r="L196" s="14"/>
      <c r="M196" s="16"/>
      <c r="N196" s="16"/>
      <c r="O196" s="16"/>
      <c r="P196" s="52"/>
    </row>
    <row r="197" spans="1:16" ht="22.5" customHeight="1">
      <c r="A197" s="48"/>
      <c r="B197" s="90"/>
      <c r="C197" s="15"/>
      <c r="D197" s="14"/>
      <c r="E197" s="16"/>
      <c r="F197" s="16"/>
      <c r="G197" s="16"/>
      <c r="H197" s="16"/>
      <c r="I197" s="14"/>
      <c r="J197" s="35"/>
      <c r="K197" s="15"/>
      <c r="L197" s="14"/>
      <c r="M197" s="16"/>
      <c r="N197" s="16"/>
      <c r="O197" s="16"/>
      <c r="P197" s="52"/>
    </row>
    <row r="198" spans="1:16" ht="22.5" customHeight="1">
      <c r="A198" s="48"/>
      <c r="B198" s="90"/>
      <c r="C198" s="15"/>
      <c r="D198" s="14"/>
      <c r="E198" s="16"/>
      <c r="F198" s="16"/>
      <c r="G198" s="16"/>
      <c r="H198" s="16"/>
      <c r="I198" s="14"/>
      <c r="J198" s="35"/>
      <c r="K198" s="15"/>
      <c r="L198" s="14"/>
      <c r="M198" s="16"/>
      <c r="N198" s="16"/>
      <c r="O198" s="16"/>
      <c r="P198" s="52"/>
    </row>
    <row r="199" spans="1:16" ht="22.5" customHeight="1">
      <c r="A199" s="48"/>
      <c r="B199" s="90"/>
      <c r="C199" s="15"/>
      <c r="D199" s="14"/>
      <c r="E199" s="16"/>
      <c r="F199" s="16"/>
      <c r="G199" s="16"/>
      <c r="H199" s="16"/>
      <c r="I199" s="14"/>
      <c r="J199" s="35"/>
      <c r="K199" s="15"/>
      <c r="L199" s="14"/>
      <c r="M199" s="16"/>
      <c r="N199" s="16"/>
      <c r="O199" s="16"/>
      <c r="P199" s="52"/>
    </row>
    <row r="200" spans="1:16" ht="22.5" customHeight="1">
      <c r="A200" s="48"/>
      <c r="B200" s="90"/>
      <c r="C200" s="15"/>
      <c r="D200" s="14"/>
      <c r="E200" s="16"/>
      <c r="F200" s="16"/>
      <c r="G200" s="16"/>
      <c r="H200" s="16"/>
      <c r="I200" s="14"/>
      <c r="J200" s="35"/>
      <c r="K200" s="15"/>
      <c r="L200" s="14"/>
      <c r="M200" s="16"/>
      <c r="N200" s="16"/>
      <c r="O200" s="16"/>
      <c r="P200" s="52"/>
    </row>
    <row r="201" spans="1:16" ht="22.5" customHeight="1">
      <c r="A201" s="48"/>
      <c r="B201" s="90"/>
      <c r="C201" s="15"/>
      <c r="D201" s="14"/>
      <c r="E201" s="16"/>
      <c r="F201" s="16"/>
      <c r="G201" s="16"/>
      <c r="H201" s="16"/>
      <c r="I201" s="14"/>
      <c r="J201" s="35"/>
      <c r="K201" s="15"/>
      <c r="L201" s="14"/>
      <c r="M201" s="16"/>
      <c r="N201" s="16"/>
      <c r="O201" s="16"/>
      <c r="P201" s="52"/>
    </row>
    <row r="202" spans="1:16" ht="22.5" customHeight="1" thickBot="1">
      <c r="A202" s="48"/>
      <c r="B202" s="90"/>
      <c r="C202" s="15"/>
      <c r="D202" s="14"/>
      <c r="E202" s="16"/>
      <c r="F202" s="16"/>
      <c r="G202" s="16"/>
      <c r="H202" s="16"/>
      <c r="I202" s="14"/>
      <c r="J202" s="35"/>
      <c r="K202" s="15"/>
      <c r="L202" s="14"/>
      <c r="M202" s="16"/>
      <c r="N202" s="16"/>
      <c r="O202" s="16"/>
      <c r="P202" s="52"/>
    </row>
    <row r="203" spans="1:16" ht="22.5" customHeight="1">
      <c r="A203" s="17"/>
      <c r="B203" s="38"/>
      <c r="C203" s="18" t="s">
        <v>5</v>
      </c>
      <c r="D203" s="20"/>
      <c r="E203" s="19"/>
      <c r="F203" s="19">
        <f>SUM(F191:F193)</f>
        <v>0</v>
      </c>
      <c r="G203" s="19"/>
      <c r="H203" s="19">
        <f>SUM(H191:H193)</f>
        <v>0</v>
      </c>
      <c r="I203" s="20"/>
      <c r="J203" s="20"/>
      <c r="K203" s="18" t="s">
        <v>5</v>
      </c>
      <c r="L203" s="20"/>
      <c r="M203" s="19"/>
      <c r="N203" s="19">
        <f>SUM(N191:N193)</f>
        <v>0</v>
      </c>
      <c r="O203" s="19"/>
      <c r="P203" s="21">
        <f>SUM(P191:P193)</f>
        <v>90000</v>
      </c>
    </row>
    <row r="204" spans="1:16" ht="22.5" customHeight="1">
      <c r="A204" s="22"/>
      <c r="B204" s="39"/>
      <c r="C204" s="10" t="s">
        <v>20</v>
      </c>
      <c r="D204" s="8"/>
      <c r="E204" s="6"/>
      <c r="F204" s="6">
        <v>0</v>
      </c>
      <c r="G204" s="6"/>
      <c r="H204" s="6">
        <f>P188</f>
        <v>136000075</v>
      </c>
      <c r="I204" s="8"/>
      <c r="J204" s="8"/>
      <c r="K204" s="10" t="s">
        <v>22</v>
      </c>
      <c r="L204" s="8"/>
      <c r="M204" s="6"/>
      <c r="N204" s="6">
        <f>F204</f>
        <v>0</v>
      </c>
      <c r="O204" s="6"/>
      <c r="P204" s="23">
        <f>P205-P203</f>
        <v>135910075</v>
      </c>
    </row>
    <row r="205" spans="1:16" ht="22.5" customHeight="1" thickBot="1">
      <c r="A205" s="36"/>
      <c r="B205" s="41"/>
      <c r="C205" s="25" t="s">
        <v>21</v>
      </c>
      <c r="D205" s="27"/>
      <c r="E205" s="26"/>
      <c r="F205" s="26">
        <f>SUM(F203:F204)</f>
        <v>0</v>
      </c>
      <c r="G205" s="26"/>
      <c r="H205" s="26">
        <f>SUM(H204)</f>
        <v>136000075</v>
      </c>
      <c r="I205" s="37"/>
      <c r="J205" s="37"/>
      <c r="K205" s="25" t="s">
        <v>21</v>
      </c>
      <c r="L205" s="27"/>
      <c r="M205" s="26"/>
      <c r="N205" s="26">
        <f>SUM(N203:N204)</f>
        <v>0</v>
      </c>
      <c r="O205" s="26"/>
      <c r="P205" s="28">
        <f>H205</f>
        <v>136000075</v>
      </c>
    </row>
    <row r="206" spans="1:16" ht="22.5" customHeight="1">
      <c r="A206" s="53"/>
      <c r="B206" s="98"/>
      <c r="C206" s="66"/>
      <c r="D206" s="67"/>
      <c r="E206" s="43"/>
      <c r="F206" s="13"/>
      <c r="G206" s="43"/>
      <c r="H206" s="43"/>
      <c r="I206" s="98"/>
      <c r="J206" s="42"/>
      <c r="K206" s="68"/>
      <c r="L206" s="67"/>
      <c r="M206" s="43"/>
      <c r="N206" s="43"/>
      <c r="O206" s="43"/>
      <c r="P206" s="54"/>
    </row>
    <row r="207" spans="1:16" ht="22.5" customHeight="1">
      <c r="A207" s="5" t="s">
        <v>141</v>
      </c>
      <c r="B207" s="58"/>
      <c r="C207" s="34"/>
      <c r="D207" s="8"/>
      <c r="E207" s="6"/>
      <c r="F207" s="6">
        <f>SUM(E208:E209)</f>
        <v>0</v>
      </c>
      <c r="G207" s="6">
        <v>0</v>
      </c>
      <c r="H207" s="6">
        <v>0</v>
      </c>
      <c r="I207" s="5" t="s">
        <v>141</v>
      </c>
      <c r="J207" s="58">
        <v>22</v>
      </c>
      <c r="K207" s="34" t="s">
        <v>37</v>
      </c>
      <c r="L207" s="60"/>
      <c r="M207" s="6">
        <v>0</v>
      </c>
      <c r="N207" s="6">
        <f>M208</f>
        <v>0</v>
      </c>
      <c r="O207" s="6">
        <v>0</v>
      </c>
      <c r="P207" s="23">
        <f>O208</f>
        <v>90000</v>
      </c>
    </row>
    <row r="208" spans="1:16" ht="22.5" customHeight="1">
      <c r="A208" s="22"/>
      <c r="B208" s="5"/>
      <c r="C208" s="3"/>
      <c r="D208" s="8"/>
      <c r="E208" s="6"/>
      <c r="F208" s="6">
        <v>0</v>
      </c>
      <c r="G208" s="6">
        <v>0</v>
      </c>
      <c r="H208" s="6">
        <v>0</v>
      </c>
      <c r="I208" s="8"/>
      <c r="J208" s="5"/>
      <c r="K208" s="3" t="s">
        <v>142</v>
      </c>
      <c r="L208" s="8"/>
      <c r="M208" s="6">
        <v>0</v>
      </c>
      <c r="N208" s="6">
        <v>0</v>
      </c>
      <c r="O208" s="6">
        <v>90000</v>
      </c>
      <c r="P208" s="52">
        <v>0</v>
      </c>
    </row>
    <row r="209" spans="1:16" ht="22.5" customHeight="1">
      <c r="A209" s="22"/>
      <c r="B209" s="5"/>
      <c r="C209" s="3"/>
      <c r="D209" s="8"/>
      <c r="E209" s="6"/>
      <c r="F209" s="6">
        <v>0</v>
      </c>
      <c r="G209" s="6">
        <v>0</v>
      </c>
      <c r="H209" s="6">
        <v>0</v>
      </c>
      <c r="I209" s="8"/>
      <c r="J209" s="5"/>
      <c r="K209" s="3" t="s">
        <v>143</v>
      </c>
      <c r="L209" s="8"/>
      <c r="M209" s="6">
        <v>0</v>
      </c>
      <c r="N209" s="6">
        <v>0</v>
      </c>
      <c r="O209" s="6">
        <v>0</v>
      </c>
      <c r="P209" s="52"/>
    </row>
    <row r="210" spans="1:16" ht="22.5" customHeight="1">
      <c r="A210" s="46"/>
      <c r="B210" s="5"/>
      <c r="C210" s="15"/>
      <c r="D210" s="8"/>
      <c r="E210" s="16"/>
      <c r="F210" s="16"/>
      <c r="G210" s="16"/>
      <c r="H210" s="16"/>
      <c r="I210" s="5"/>
      <c r="J210" s="5"/>
      <c r="K210" s="15"/>
      <c r="L210" s="8"/>
      <c r="M210" s="16"/>
      <c r="N210" s="16"/>
      <c r="O210" s="16"/>
      <c r="P210" s="52"/>
    </row>
    <row r="211" spans="1:16" ht="22.5" customHeight="1">
      <c r="A211" s="5"/>
      <c r="B211" s="58"/>
      <c r="C211" s="34"/>
      <c r="D211" s="8"/>
      <c r="E211" s="6"/>
      <c r="F211" s="6"/>
      <c r="G211" s="16"/>
      <c r="H211" s="16"/>
      <c r="I211" s="5"/>
      <c r="J211" s="58"/>
      <c r="K211" s="34"/>
      <c r="L211" s="60"/>
      <c r="M211" s="6"/>
      <c r="N211" s="6"/>
      <c r="O211" s="6"/>
      <c r="P211" s="23">
        <f>O212</f>
        <v>0</v>
      </c>
    </row>
    <row r="212" spans="1:16" ht="22.5" customHeight="1">
      <c r="A212" s="46"/>
      <c r="B212" s="5"/>
      <c r="C212" s="3"/>
      <c r="D212" s="8"/>
      <c r="E212" s="6"/>
      <c r="F212" s="6"/>
      <c r="G212" s="16"/>
      <c r="H212" s="16"/>
      <c r="I212" s="5"/>
      <c r="J212" s="5"/>
      <c r="K212" s="3"/>
      <c r="L212" s="8"/>
      <c r="M212" s="16"/>
      <c r="N212" s="16"/>
      <c r="O212" s="16"/>
      <c r="P212" s="52">
        <v>0</v>
      </c>
    </row>
    <row r="213" spans="1:16" ht="22.5" customHeight="1">
      <c r="A213" s="46"/>
      <c r="B213" s="5"/>
      <c r="C213" s="3"/>
      <c r="D213" s="8"/>
      <c r="E213" s="6"/>
      <c r="F213" s="6"/>
      <c r="G213" s="16"/>
      <c r="H213" s="16"/>
      <c r="I213" s="5"/>
      <c r="J213" s="5"/>
      <c r="K213" s="15"/>
      <c r="L213" s="8"/>
      <c r="M213" s="16"/>
      <c r="N213" s="16"/>
      <c r="O213" s="16"/>
      <c r="P213" s="52"/>
    </row>
    <row r="214" spans="1:16" ht="22.5" customHeight="1">
      <c r="A214" s="46"/>
      <c r="B214" s="5"/>
      <c r="C214" s="15"/>
      <c r="D214" s="8"/>
      <c r="E214" s="16"/>
      <c r="F214" s="16"/>
      <c r="G214" s="16"/>
      <c r="H214" s="16"/>
      <c r="I214" s="5"/>
      <c r="J214" s="5"/>
      <c r="K214" s="15"/>
      <c r="L214" s="8"/>
      <c r="M214" s="16"/>
      <c r="N214" s="16"/>
      <c r="O214" s="16"/>
      <c r="P214" s="52"/>
    </row>
    <row r="215" spans="1:16" ht="22.5" customHeight="1">
      <c r="A215" s="46"/>
      <c r="B215" s="5"/>
      <c r="C215" s="15"/>
      <c r="D215" s="8"/>
      <c r="E215" s="16"/>
      <c r="F215" s="16"/>
      <c r="G215" s="16"/>
      <c r="H215" s="16"/>
      <c r="I215" s="5"/>
      <c r="J215" s="5"/>
      <c r="K215" s="15"/>
      <c r="L215" s="8"/>
      <c r="M215" s="16"/>
      <c r="N215" s="16"/>
      <c r="O215" s="16"/>
      <c r="P215" s="52"/>
    </row>
    <row r="216" spans="1:16" ht="22.5" customHeight="1">
      <c r="A216" s="46"/>
      <c r="B216" s="5"/>
      <c r="C216" s="15"/>
      <c r="D216" s="8"/>
      <c r="E216" s="16"/>
      <c r="F216" s="16"/>
      <c r="G216" s="16"/>
      <c r="H216" s="16"/>
      <c r="I216" s="5"/>
      <c r="J216" s="5"/>
      <c r="K216" s="15"/>
      <c r="L216" s="8"/>
      <c r="M216" s="16"/>
      <c r="N216" s="16"/>
      <c r="O216" s="16"/>
      <c r="P216" s="52"/>
    </row>
    <row r="217" spans="1:16" ht="22.5" customHeight="1" thickBot="1">
      <c r="A217" s="46"/>
      <c r="B217" s="5"/>
      <c r="C217" s="3"/>
      <c r="D217" s="8"/>
      <c r="E217" s="16">
        <v>0</v>
      </c>
      <c r="F217" s="6">
        <v>0</v>
      </c>
      <c r="G217" s="6">
        <v>0</v>
      </c>
      <c r="H217" s="6">
        <v>0</v>
      </c>
      <c r="I217" s="5"/>
      <c r="J217" s="5"/>
      <c r="K217" s="3"/>
      <c r="L217" s="8"/>
      <c r="M217" s="6">
        <v>0</v>
      </c>
      <c r="N217" s="6">
        <v>0</v>
      </c>
      <c r="O217" s="6">
        <v>0</v>
      </c>
      <c r="P217" s="23">
        <v>0</v>
      </c>
    </row>
    <row r="218" spans="1:16" ht="22.5" customHeight="1">
      <c r="A218" s="44"/>
      <c r="B218" s="45"/>
      <c r="C218" s="18" t="s">
        <v>5</v>
      </c>
      <c r="D218" s="20"/>
      <c r="E218" s="19"/>
      <c r="F218" s="19">
        <f>SUM(F207:F217)</f>
        <v>0</v>
      </c>
      <c r="G218" s="19"/>
      <c r="H218" s="19">
        <f>SUM(H207:H217)</f>
        <v>0</v>
      </c>
      <c r="I218" s="45"/>
      <c r="J218" s="45"/>
      <c r="K218" s="18" t="s">
        <v>5</v>
      </c>
      <c r="L218" s="20"/>
      <c r="M218" s="19">
        <v>0</v>
      </c>
      <c r="N218" s="19">
        <f>SUM(N207:N217)</f>
        <v>0</v>
      </c>
      <c r="O218" s="19">
        <v>0</v>
      </c>
      <c r="P218" s="21">
        <f>SUM(P207:P217)</f>
        <v>90000</v>
      </c>
    </row>
    <row r="219" spans="1:16" ht="22.5" customHeight="1">
      <c r="A219" s="46"/>
      <c r="B219" s="5"/>
      <c r="C219" s="10" t="s">
        <v>20</v>
      </c>
      <c r="D219" s="8"/>
      <c r="E219" s="6"/>
      <c r="F219" s="6">
        <v>0</v>
      </c>
      <c r="G219" s="6"/>
      <c r="H219" s="6">
        <f>P204</f>
        <v>135910075</v>
      </c>
      <c r="I219" s="5"/>
      <c r="J219" s="5"/>
      <c r="K219" s="10" t="s">
        <v>22</v>
      </c>
      <c r="L219" s="8"/>
      <c r="M219" s="6">
        <v>0</v>
      </c>
      <c r="N219" s="6">
        <f>F219</f>
        <v>0</v>
      </c>
      <c r="O219" s="6">
        <v>0</v>
      </c>
      <c r="P219" s="23">
        <f>P220-P218</f>
        <v>135820075</v>
      </c>
    </row>
    <row r="220" spans="1:16" ht="22.5" customHeight="1" thickBot="1">
      <c r="A220" s="36"/>
      <c r="B220" s="37"/>
      <c r="C220" s="25" t="s">
        <v>21</v>
      </c>
      <c r="D220" s="27"/>
      <c r="E220" s="26"/>
      <c r="F220" s="26">
        <f>SUM(F218:F219)</f>
        <v>0</v>
      </c>
      <c r="G220" s="26"/>
      <c r="H220" s="26">
        <f>SUM(H218:H219)</f>
        <v>135910075</v>
      </c>
      <c r="I220" s="37"/>
      <c r="J220" s="37"/>
      <c r="K220" s="25" t="s">
        <v>21</v>
      </c>
      <c r="L220" s="27"/>
      <c r="M220" s="26"/>
      <c r="N220" s="26">
        <f>SUM(N218:N219)</f>
        <v>0</v>
      </c>
      <c r="O220" s="26"/>
      <c r="P220" s="28">
        <f>H220</f>
        <v>135910075</v>
      </c>
    </row>
    <row r="221" spans="1:16" ht="22.5" customHeight="1">
      <c r="A221" s="99"/>
      <c r="B221" s="100"/>
      <c r="C221" s="101"/>
      <c r="D221" s="102"/>
      <c r="E221" s="103"/>
      <c r="F221" s="103"/>
      <c r="G221" s="103"/>
      <c r="H221" s="103"/>
      <c r="I221" s="104"/>
      <c r="J221" s="100"/>
      <c r="K221" s="101"/>
      <c r="L221" s="102"/>
      <c r="M221" s="103"/>
      <c r="N221" s="103"/>
      <c r="O221" s="103"/>
      <c r="P221" s="105"/>
    </row>
    <row r="222" spans="1:16" ht="22.5" customHeight="1">
      <c r="A222" s="5" t="s">
        <v>144</v>
      </c>
      <c r="B222" s="58">
        <v>16</v>
      </c>
      <c r="C222" s="34" t="s">
        <v>145</v>
      </c>
      <c r="D222" s="8"/>
      <c r="E222" s="6"/>
      <c r="F222" s="6">
        <f>SUM(E223:E224)</f>
        <v>87885</v>
      </c>
      <c r="G222" s="6">
        <v>0</v>
      </c>
      <c r="H222" s="6">
        <f>G223</f>
        <v>2115</v>
      </c>
      <c r="I222" s="5" t="s">
        <v>144</v>
      </c>
      <c r="J222" s="58">
        <v>23</v>
      </c>
      <c r="K222" s="34" t="s">
        <v>146</v>
      </c>
      <c r="L222" s="60"/>
      <c r="M222" s="6">
        <v>0</v>
      </c>
      <c r="N222" s="6">
        <f>M223</f>
        <v>87885</v>
      </c>
      <c r="O222" s="6">
        <v>0</v>
      </c>
      <c r="P222" s="23">
        <f>O223</f>
        <v>0</v>
      </c>
    </row>
    <row r="223" spans="1:16" ht="22.5" customHeight="1">
      <c r="A223" s="22"/>
      <c r="B223" s="5"/>
      <c r="C223" s="3" t="s">
        <v>139</v>
      </c>
      <c r="D223" s="8"/>
      <c r="E223" s="6">
        <v>87885</v>
      </c>
      <c r="F223" s="6">
        <v>0</v>
      </c>
      <c r="G223" s="6">
        <v>2115</v>
      </c>
      <c r="H223" s="6">
        <v>0</v>
      </c>
      <c r="I223" s="8"/>
      <c r="J223" s="5"/>
      <c r="K223" s="3" t="s">
        <v>139</v>
      </c>
      <c r="L223" s="60">
        <v>3211111</v>
      </c>
      <c r="M223" s="6">
        <f>E223</f>
        <v>87885</v>
      </c>
      <c r="N223" s="6">
        <v>0</v>
      </c>
      <c r="O223" s="6">
        <v>0</v>
      </c>
      <c r="P223" s="23">
        <v>0</v>
      </c>
    </row>
    <row r="224" spans="1:16" ht="22.5" customHeight="1">
      <c r="A224" s="22"/>
      <c r="B224" s="5"/>
      <c r="C224" s="3"/>
      <c r="D224" s="8"/>
      <c r="E224" s="6"/>
      <c r="F224" s="6">
        <v>0</v>
      </c>
      <c r="G224" s="6">
        <v>0</v>
      </c>
      <c r="H224" s="6">
        <v>0</v>
      </c>
      <c r="I224" s="8"/>
      <c r="J224" s="5"/>
      <c r="K224" s="3" t="s">
        <v>147</v>
      </c>
      <c r="L224" s="8"/>
      <c r="M224" s="6">
        <v>0</v>
      </c>
      <c r="N224" s="6">
        <v>0</v>
      </c>
      <c r="O224" s="6">
        <v>0</v>
      </c>
      <c r="P224" s="23">
        <v>0</v>
      </c>
    </row>
    <row r="225" spans="1:16" ht="22.5" customHeight="1">
      <c r="A225" s="48"/>
      <c r="B225" s="90"/>
      <c r="C225" s="15"/>
      <c r="D225" s="14"/>
      <c r="E225" s="16"/>
      <c r="F225" s="16"/>
      <c r="G225" s="16"/>
      <c r="H225" s="16"/>
      <c r="I225" s="14"/>
      <c r="J225" s="35"/>
      <c r="K225" s="3"/>
      <c r="L225" s="14"/>
      <c r="M225" s="16"/>
      <c r="N225" s="16"/>
      <c r="O225" s="16"/>
      <c r="P225" s="52"/>
    </row>
    <row r="226" spans="1:16" ht="22.5" customHeight="1">
      <c r="A226" s="5" t="s">
        <v>144</v>
      </c>
      <c r="B226" s="58">
        <v>17</v>
      </c>
      <c r="C226" s="34" t="s">
        <v>145</v>
      </c>
      <c r="D226" s="8"/>
      <c r="E226" s="6"/>
      <c r="F226" s="6">
        <f>SUM(E227:E228)</f>
        <v>80255</v>
      </c>
      <c r="G226" s="6">
        <v>0</v>
      </c>
      <c r="H226" s="16">
        <f>G227</f>
        <v>9745</v>
      </c>
      <c r="I226" s="5" t="s">
        <v>144</v>
      </c>
      <c r="J226" s="58">
        <v>24</v>
      </c>
      <c r="K226" s="34" t="s">
        <v>148</v>
      </c>
      <c r="L226" s="60"/>
      <c r="M226" s="6">
        <v>0</v>
      </c>
      <c r="N226" s="16">
        <f>SUM(M227:M228)</f>
        <v>80255</v>
      </c>
      <c r="O226" s="16"/>
      <c r="P226" s="52"/>
    </row>
    <row r="227" spans="1:16" ht="22.5" customHeight="1">
      <c r="A227" s="22"/>
      <c r="B227" s="5"/>
      <c r="C227" s="3" t="s">
        <v>142</v>
      </c>
      <c r="D227" s="8"/>
      <c r="E227" s="6">
        <v>80255</v>
      </c>
      <c r="F227" s="6">
        <v>0</v>
      </c>
      <c r="G227" s="6">
        <v>9745</v>
      </c>
      <c r="H227" s="16">
        <v>0</v>
      </c>
      <c r="I227" s="8"/>
      <c r="J227" s="5"/>
      <c r="K227" s="3" t="s">
        <v>142</v>
      </c>
      <c r="L227" s="60">
        <v>3211106</v>
      </c>
      <c r="M227" s="6">
        <v>30255</v>
      </c>
      <c r="N227" s="16"/>
      <c r="O227" s="16"/>
      <c r="P227" s="52"/>
    </row>
    <row r="228" spans="1:16" ht="22.5" customHeight="1">
      <c r="A228" s="48"/>
      <c r="B228" s="90"/>
      <c r="C228" s="15"/>
      <c r="D228" s="14"/>
      <c r="E228" s="16"/>
      <c r="F228" s="16"/>
      <c r="G228" s="16"/>
      <c r="H228" s="16"/>
      <c r="I228" s="8"/>
      <c r="J228" s="5"/>
      <c r="K228" s="3" t="s">
        <v>147</v>
      </c>
      <c r="L228" s="60">
        <v>3111332</v>
      </c>
      <c r="M228" s="6">
        <v>50000</v>
      </c>
      <c r="N228" s="16"/>
      <c r="O228" s="16"/>
      <c r="P228" s="52"/>
    </row>
    <row r="229" spans="1:16" ht="22.5" customHeight="1">
      <c r="A229" s="48"/>
      <c r="B229" s="90"/>
      <c r="C229" s="15"/>
      <c r="D229" s="14"/>
      <c r="E229" s="16"/>
      <c r="F229" s="16"/>
      <c r="G229" s="16"/>
      <c r="H229" s="16"/>
      <c r="I229" s="14"/>
      <c r="J229" s="35"/>
      <c r="K229" s="15"/>
      <c r="L229" s="14"/>
      <c r="M229" s="16"/>
      <c r="N229" s="16"/>
      <c r="O229" s="16"/>
      <c r="P229" s="52"/>
    </row>
    <row r="230" spans="1:16" ht="22.5" customHeight="1">
      <c r="A230" s="5" t="s">
        <v>144</v>
      </c>
      <c r="B230" s="90"/>
      <c r="C230" s="15"/>
      <c r="D230" s="14"/>
      <c r="E230" s="16"/>
      <c r="F230" s="16"/>
      <c r="G230" s="16"/>
      <c r="H230" s="16"/>
      <c r="I230" s="5" t="s">
        <v>144</v>
      </c>
      <c r="J230" s="58">
        <v>25</v>
      </c>
      <c r="K230" s="15" t="s">
        <v>125</v>
      </c>
      <c r="L230" s="14"/>
      <c r="M230" s="16"/>
      <c r="N230" s="16"/>
      <c r="O230" s="16"/>
      <c r="P230" s="52">
        <f>O231</f>
        <v>950000</v>
      </c>
    </row>
    <row r="231" spans="1:16" ht="22.5" customHeight="1">
      <c r="A231" s="48"/>
      <c r="B231" s="90"/>
      <c r="C231" s="15"/>
      <c r="D231" s="14"/>
      <c r="E231" s="16"/>
      <c r="F231" s="16"/>
      <c r="G231" s="16"/>
      <c r="H231" s="16"/>
      <c r="I231" s="14"/>
      <c r="J231" s="35"/>
      <c r="K231" s="15" t="s">
        <v>149</v>
      </c>
      <c r="L231" s="14"/>
      <c r="M231" s="16"/>
      <c r="N231" s="16"/>
      <c r="O231" s="16">
        <v>950000</v>
      </c>
      <c r="P231" s="52"/>
    </row>
    <row r="232" spans="1:16" ht="22.5" customHeight="1">
      <c r="A232" s="48"/>
      <c r="B232" s="90"/>
      <c r="C232" s="15"/>
      <c r="D232" s="14"/>
      <c r="E232" s="16"/>
      <c r="F232" s="16"/>
      <c r="G232" s="16"/>
      <c r="H232" s="16"/>
      <c r="I232" s="14"/>
      <c r="J232" s="35"/>
      <c r="K232" s="15"/>
      <c r="L232" s="14"/>
      <c r="M232" s="16"/>
      <c r="N232" s="16"/>
      <c r="O232" s="16"/>
      <c r="P232" s="52"/>
    </row>
    <row r="233" spans="1:16" ht="22.5" customHeight="1">
      <c r="A233" s="5" t="s">
        <v>144</v>
      </c>
      <c r="B233" s="90"/>
      <c r="C233" s="15"/>
      <c r="D233" s="14"/>
      <c r="E233" s="16"/>
      <c r="F233" s="16"/>
      <c r="G233" s="16"/>
      <c r="H233" s="16"/>
      <c r="I233" s="5" t="s">
        <v>144</v>
      </c>
      <c r="J233" s="58">
        <v>26</v>
      </c>
      <c r="K233" s="34" t="s">
        <v>78</v>
      </c>
      <c r="L233" s="60">
        <v>3241102</v>
      </c>
      <c r="M233" s="16"/>
      <c r="N233" s="16"/>
      <c r="O233" s="16"/>
      <c r="P233" s="52">
        <f>O234</f>
        <v>3610</v>
      </c>
    </row>
    <row r="234" spans="1:16" ht="22.5" customHeight="1" thickBot="1">
      <c r="A234" s="48"/>
      <c r="B234" s="90"/>
      <c r="C234" s="15"/>
      <c r="D234" s="14"/>
      <c r="E234" s="16"/>
      <c r="F234" s="16"/>
      <c r="G234" s="16"/>
      <c r="H234" s="16"/>
      <c r="I234" s="14"/>
      <c r="J234" s="35"/>
      <c r="K234" s="3" t="s">
        <v>142</v>
      </c>
      <c r="L234" s="8"/>
      <c r="M234" s="16"/>
      <c r="N234" s="16"/>
      <c r="O234" s="16">
        <v>3610</v>
      </c>
      <c r="P234" s="52"/>
    </row>
    <row r="235" spans="1:16" ht="22.5" customHeight="1">
      <c r="A235" s="17"/>
      <c r="B235" s="38"/>
      <c r="C235" s="18" t="s">
        <v>5</v>
      </c>
      <c r="D235" s="20"/>
      <c r="E235" s="19"/>
      <c r="F235" s="19">
        <f>SUM(F222:F234)</f>
        <v>168140</v>
      </c>
      <c r="G235" s="19"/>
      <c r="H235" s="19">
        <f>SUM(H222:H230)</f>
        <v>11860</v>
      </c>
      <c r="I235" s="20"/>
      <c r="J235" s="20"/>
      <c r="K235" s="18" t="s">
        <v>5</v>
      </c>
      <c r="L235" s="20"/>
      <c r="M235" s="19"/>
      <c r="N235" s="19">
        <f>SUM(N222:N234)</f>
        <v>168140</v>
      </c>
      <c r="O235" s="19"/>
      <c r="P235" s="21">
        <f>SUM(P222:P234)</f>
        <v>953610</v>
      </c>
    </row>
    <row r="236" spans="1:16" ht="22.5" customHeight="1">
      <c r="A236" s="22"/>
      <c r="B236" s="39"/>
      <c r="C236" s="10" t="s">
        <v>20</v>
      </c>
      <c r="D236" s="8"/>
      <c r="E236" s="6"/>
      <c r="F236" s="6">
        <v>0</v>
      </c>
      <c r="G236" s="6"/>
      <c r="H236" s="6">
        <f>P219</f>
        <v>135820075</v>
      </c>
      <c r="I236" s="8"/>
      <c r="J236" s="8"/>
      <c r="K236" s="10" t="s">
        <v>22</v>
      </c>
      <c r="L236" s="8"/>
      <c r="M236" s="6"/>
      <c r="N236" s="6">
        <f>F236</f>
        <v>0</v>
      </c>
      <c r="O236" s="6"/>
      <c r="P236" s="23">
        <f>P237-P235</f>
        <v>134878325</v>
      </c>
    </row>
    <row r="237" spans="1:16" ht="22.5" customHeight="1" thickBot="1">
      <c r="A237" s="36"/>
      <c r="B237" s="41"/>
      <c r="C237" s="25" t="s">
        <v>21</v>
      </c>
      <c r="D237" s="27"/>
      <c r="E237" s="26"/>
      <c r="F237" s="26">
        <f>SUM(F235:F236)</f>
        <v>168140</v>
      </c>
      <c r="G237" s="26"/>
      <c r="H237" s="26">
        <f>SUM(H235:H236)</f>
        <v>135831935</v>
      </c>
      <c r="I237" s="37"/>
      <c r="J237" s="37"/>
      <c r="K237" s="25" t="s">
        <v>21</v>
      </c>
      <c r="L237" s="27"/>
      <c r="M237" s="26"/>
      <c r="N237" s="26">
        <f>SUM(N235:N236)</f>
        <v>168140</v>
      </c>
      <c r="O237" s="26"/>
      <c r="P237" s="28">
        <f>H237</f>
        <v>135831935</v>
      </c>
    </row>
    <row r="238" spans="1:16" ht="22.5" customHeight="1">
      <c r="A238" s="5" t="s">
        <v>150</v>
      </c>
      <c r="B238" s="58"/>
      <c r="C238" s="34"/>
      <c r="D238" s="8"/>
      <c r="E238" s="6"/>
      <c r="F238" s="6">
        <f>SUM(E239:E240)</f>
        <v>0</v>
      </c>
      <c r="G238" s="6">
        <v>0</v>
      </c>
      <c r="H238" s="6">
        <v>0</v>
      </c>
      <c r="I238" s="5" t="s">
        <v>150</v>
      </c>
      <c r="J238" s="58">
        <v>27</v>
      </c>
      <c r="K238" s="34" t="s">
        <v>151</v>
      </c>
      <c r="L238" s="60"/>
      <c r="M238" s="6">
        <v>0</v>
      </c>
      <c r="N238" s="6">
        <f>M239</f>
        <v>0</v>
      </c>
      <c r="O238" s="6">
        <v>0</v>
      </c>
      <c r="P238" s="23">
        <f>SUM(O239:O248)</f>
        <v>38937280</v>
      </c>
    </row>
    <row r="239" spans="1:16" ht="22.5" customHeight="1">
      <c r="A239" s="22"/>
      <c r="B239" s="5"/>
      <c r="C239" s="3"/>
      <c r="D239" s="8"/>
      <c r="E239" s="6"/>
      <c r="F239" s="6">
        <v>0</v>
      </c>
      <c r="G239" s="6">
        <v>0</v>
      </c>
      <c r="H239" s="6">
        <v>0</v>
      </c>
      <c r="I239" s="8"/>
      <c r="J239" s="5"/>
      <c r="K239" s="3" t="s">
        <v>152</v>
      </c>
      <c r="L239" s="60">
        <v>3111332</v>
      </c>
      <c r="M239" s="6">
        <v>0</v>
      </c>
      <c r="N239" s="6">
        <v>0</v>
      </c>
      <c r="O239" s="6">
        <v>6988800</v>
      </c>
      <c r="P239" s="52">
        <v>0</v>
      </c>
    </row>
    <row r="240" spans="1:16" ht="22.5" customHeight="1">
      <c r="A240" s="22"/>
      <c r="B240" s="5"/>
      <c r="C240" s="3"/>
      <c r="D240" s="8"/>
      <c r="E240" s="6"/>
      <c r="F240" s="6">
        <v>0</v>
      </c>
      <c r="G240" s="6">
        <v>0</v>
      </c>
      <c r="H240" s="6">
        <v>0</v>
      </c>
      <c r="I240" s="8"/>
      <c r="J240" s="5"/>
      <c r="K240" s="3" t="s">
        <v>72</v>
      </c>
      <c r="L240" s="60">
        <v>3211119</v>
      </c>
      <c r="M240" s="6">
        <v>0</v>
      </c>
      <c r="N240" s="6">
        <v>0</v>
      </c>
      <c r="O240" s="6">
        <v>1190400</v>
      </c>
      <c r="P240" s="52"/>
    </row>
    <row r="241" spans="1:16" ht="22.5" customHeight="1">
      <c r="A241" s="46"/>
      <c r="B241" s="5"/>
      <c r="C241" s="15"/>
      <c r="D241" s="8"/>
      <c r="E241" s="16"/>
      <c r="F241" s="16"/>
      <c r="G241" s="16"/>
      <c r="H241" s="16"/>
      <c r="I241" s="5"/>
      <c r="J241" s="5"/>
      <c r="K241" s="15" t="s">
        <v>101</v>
      </c>
      <c r="L241" s="60">
        <v>3231201</v>
      </c>
      <c r="M241" s="16"/>
      <c r="N241" s="16"/>
      <c r="O241" s="16">
        <v>15078400</v>
      </c>
      <c r="P241" s="52"/>
    </row>
    <row r="242" spans="1:16" ht="22.5" customHeight="1">
      <c r="A242" s="5"/>
      <c r="B242" s="58"/>
      <c r="C242" s="34"/>
      <c r="D242" s="8"/>
      <c r="E242" s="6"/>
      <c r="F242" s="6"/>
      <c r="G242" s="16"/>
      <c r="H242" s="16"/>
      <c r="I242" s="5"/>
      <c r="J242" s="58"/>
      <c r="K242" s="3" t="s">
        <v>153</v>
      </c>
      <c r="L242" s="60">
        <v>3243101</v>
      </c>
      <c r="M242" s="6"/>
      <c r="N242" s="6"/>
      <c r="O242" s="6">
        <v>2452800</v>
      </c>
      <c r="P242" s="23"/>
    </row>
    <row r="243" spans="1:16" ht="22.5" customHeight="1">
      <c r="A243" s="46"/>
      <c r="B243" s="5"/>
      <c r="C243" s="3"/>
      <c r="D243" s="8"/>
      <c r="E243" s="6"/>
      <c r="F243" s="6"/>
      <c r="G243" s="16"/>
      <c r="H243" s="16"/>
      <c r="I243" s="5"/>
      <c r="J243" s="5"/>
      <c r="K243" s="3" t="s">
        <v>154</v>
      </c>
      <c r="L243" s="60">
        <v>3244101</v>
      </c>
      <c r="M243" s="16"/>
      <c r="N243" s="16"/>
      <c r="O243" s="16">
        <v>3763200</v>
      </c>
      <c r="P243" s="52"/>
    </row>
    <row r="244" spans="1:16" ht="22.5" customHeight="1">
      <c r="A244" s="46"/>
      <c r="B244" s="5"/>
      <c r="C244" s="3"/>
      <c r="D244" s="8"/>
      <c r="E244" s="6"/>
      <c r="F244" s="6"/>
      <c r="G244" s="16"/>
      <c r="H244" s="16"/>
      <c r="I244" s="5"/>
      <c r="J244" s="5"/>
      <c r="K244" s="15" t="s">
        <v>106</v>
      </c>
      <c r="L244" s="60">
        <v>3251109</v>
      </c>
      <c r="M244" s="16"/>
      <c r="N244" s="16"/>
      <c r="O244" s="16">
        <v>4999680</v>
      </c>
      <c r="P244" s="52"/>
    </row>
    <row r="245" spans="1:16" ht="22.5" customHeight="1">
      <c r="A245" s="46"/>
      <c r="B245" s="5"/>
      <c r="C245" s="15"/>
      <c r="D245" s="8"/>
      <c r="E245" s="16"/>
      <c r="F245" s="16"/>
      <c r="G245" s="16"/>
      <c r="H245" s="16"/>
      <c r="I245" s="5"/>
      <c r="J245" s="5"/>
      <c r="K245" s="15" t="s">
        <v>155</v>
      </c>
      <c r="L245" s="60">
        <v>3255101</v>
      </c>
      <c r="M245" s="16"/>
      <c r="N245" s="16"/>
      <c r="O245" s="16">
        <v>1065600</v>
      </c>
      <c r="P245" s="52"/>
    </row>
    <row r="246" spans="1:16" ht="22.5" customHeight="1">
      <c r="A246" s="46"/>
      <c r="B246" s="5"/>
      <c r="C246" s="15"/>
      <c r="D246" s="8"/>
      <c r="E246" s="16"/>
      <c r="F246" s="16"/>
      <c r="G246" s="16"/>
      <c r="H246" s="16"/>
      <c r="I246" s="5"/>
      <c r="J246" s="5"/>
      <c r="K246" s="15" t="s">
        <v>156</v>
      </c>
      <c r="L246" s="60">
        <v>3255104</v>
      </c>
      <c r="M246" s="16"/>
      <c r="N246" s="16"/>
      <c r="O246" s="16">
        <v>1728000</v>
      </c>
      <c r="P246" s="52"/>
    </row>
    <row r="247" spans="1:16" ht="22.5" customHeight="1">
      <c r="A247" s="46"/>
      <c r="B247" s="5"/>
      <c r="C247" s="15"/>
      <c r="D247" s="8"/>
      <c r="E247" s="16"/>
      <c r="F247" s="16"/>
      <c r="G247" s="16"/>
      <c r="H247" s="16"/>
      <c r="I247" s="5"/>
      <c r="J247" s="5"/>
      <c r="K247" s="15" t="s">
        <v>110</v>
      </c>
      <c r="L247" s="60">
        <v>3257104</v>
      </c>
      <c r="M247" s="16"/>
      <c r="N247" s="16"/>
      <c r="O247" s="16">
        <v>697600</v>
      </c>
      <c r="P247" s="52"/>
    </row>
    <row r="248" spans="1:16" ht="22.5" customHeight="1" thickBot="1">
      <c r="A248" s="46"/>
      <c r="B248" s="5"/>
      <c r="C248" s="3"/>
      <c r="D248" s="8"/>
      <c r="E248" s="16">
        <v>0</v>
      </c>
      <c r="F248" s="6">
        <v>0</v>
      </c>
      <c r="G248" s="6">
        <v>0</v>
      </c>
      <c r="H248" s="6">
        <v>0</v>
      </c>
      <c r="I248" s="5"/>
      <c r="J248" s="5"/>
      <c r="K248" s="3" t="s">
        <v>111</v>
      </c>
      <c r="L248" s="60">
        <v>3257301</v>
      </c>
      <c r="M248" s="6">
        <v>0</v>
      </c>
      <c r="N248" s="6">
        <v>0</v>
      </c>
      <c r="O248" s="6">
        <v>972800</v>
      </c>
      <c r="P248" s="23">
        <v>0</v>
      </c>
    </row>
    <row r="249" spans="1:16" ht="22.5" customHeight="1">
      <c r="A249" s="44"/>
      <c r="B249" s="45"/>
      <c r="C249" s="18" t="s">
        <v>5</v>
      </c>
      <c r="D249" s="20"/>
      <c r="E249" s="19"/>
      <c r="F249" s="19">
        <f>SUM(F238:F248)</f>
        <v>0</v>
      </c>
      <c r="G249" s="19"/>
      <c r="H249" s="19">
        <f>SUM(H238:H248)</f>
        <v>0</v>
      </c>
      <c r="I249" s="45"/>
      <c r="J249" s="45"/>
      <c r="K249" s="18" t="s">
        <v>5</v>
      </c>
      <c r="L249" s="20"/>
      <c r="M249" s="19">
        <v>0</v>
      </c>
      <c r="N249" s="19">
        <f>SUM(N238:N248)</f>
        <v>0</v>
      </c>
      <c r="O249" s="19">
        <v>0</v>
      </c>
      <c r="P249" s="21">
        <f>SUM(P238:P248)</f>
        <v>38937280</v>
      </c>
    </row>
    <row r="250" spans="1:16" ht="22.5" customHeight="1">
      <c r="A250" s="46"/>
      <c r="B250" s="5"/>
      <c r="C250" s="10" t="s">
        <v>20</v>
      </c>
      <c r="D250" s="8"/>
      <c r="E250" s="6"/>
      <c r="F250" s="6">
        <v>0</v>
      </c>
      <c r="G250" s="6"/>
      <c r="H250" s="6">
        <f>P236</f>
        <v>134878325</v>
      </c>
      <c r="I250" s="5"/>
      <c r="J250" s="5"/>
      <c r="K250" s="10" t="s">
        <v>22</v>
      </c>
      <c r="L250" s="8"/>
      <c r="M250" s="6">
        <v>0</v>
      </c>
      <c r="N250" s="6">
        <f>F250</f>
        <v>0</v>
      </c>
      <c r="O250" s="6">
        <v>0</v>
      </c>
      <c r="P250" s="23">
        <f>P251-P249</f>
        <v>95941045</v>
      </c>
    </row>
    <row r="251" spans="1:16" ht="22.5" customHeight="1" thickBot="1">
      <c r="A251" s="36"/>
      <c r="B251" s="37"/>
      <c r="C251" s="25" t="s">
        <v>21</v>
      </c>
      <c r="D251" s="27"/>
      <c r="E251" s="26"/>
      <c r="F251" s="26">
        <f>SUM(F249:F250)</f>
        <v>0</v>
      </c>
      <c r="G251" s="26"/>
      <c r="H251" s="26">
        <f>SUM(H249:H250)</f>
        <v>134878325</v>
      </c>
      <c r="I251" s="37"/>
      <c r="J251" s="37"/>
      <c r="K251" s="25" t="s">
        <v>21</v>
      </c>
      <c r="L251" s="27"/>
      <c r="M251" s="26"/>
      <c r="N251" s="26">
        <f>SUM(N249:N250)</f>
        <v>0</v>
      </c>
      <c r="O251" s="26"/>
      <c r="P251" s="28">
        <f>H251</f>
        <v>134878325</v>
      </c>
    </row>
    <row r="252" spans="1:16" ht="22.5" customHeight="1">
      <c r="A252" s="5"/>
      <c r="B252" s="58"/>
      <c r="C252" s="34"/>
      <c r="D252" s="8"/>
      <c r="E252" s="6"/>
      <c r="F252" s="6"/>
      <c r="G252" s="6"/>
      <c r="H252" s="6"/>
      <c r="I252" s="5"/>
      <c r="J252" s="58"/>
      <c r="K252" s="34"/>
      <c r="L252" s="60"/>
      <c r="M252" s="6"/>
      <c r="N252" s="6"/>
      <c r="O252" s="6"/>
      <c r="P252" s="23"/>
    </row>
    <row r="253" spans="1:16" ht="22.5" customHeight="1">
      <c r="A253" s="5" t="s">
        <v>157</v>
      </c>
      <c r="B253" s="58">
        <v>18</v>
      </c>
      <c r="C253" s="34" t="s">
        <v>47</v>
      </c>
      <c r="D253" s="14"/>
      <c r="E253" s="6"/>
      <c r="F253" s="6">
        <f>SUM(E254:E258)</f>
        <v>29250</v>
      </c>
      <c r="G253" s="6">
        <v>0</v>
      </c>
      <c r="H253" s="6">
        <v>0</v>
      </c>
      <c r="I253" s="5" t="s">
        <v>157</v>
      </c>
      <c r="J253" s="58">
        <v>28</v>
      </c>
      <c r="K253" s="33" t="s">
        <v>41</v>
      </c>
      <c r="L253" s="31">
        <v>3111101</v>
      </c>
      <c r="M253" s="6">
        <v>0</v>
      </c>
      <c r="N253" s="6">
        <f>SUM(M254:M257)</f>
        <v>11165</v>
      </c>
      <c r="O253" s="6">
        <v>0</v>
      </c>
      <c r="P253" s="52">
        <f>O254</f>
        <v>52500</v>
      </c>
    </row>
    <row r="254" spans="1:16" ht="22.5" customHeight="1">
      <c r="A254" s="22"/>
      <c r="B254" s="5"/>
      <c r="C254" s="15" t="s">
        <v>64</v>
      </c>
      <c r="D254" s="14"/>
      <c r="E254" s="6">
        <v>3000</v>
      </c>
      <c r="F254" s="6">
        <v>0</v>
      </c>
      <c r="G254" s="6"/>
      <c r="H254" s="6"/>
      <c r="I254" s="8"/>
      <c r="J254" s="5"/>
      <c r="K254" s="15" t="s">
        <v>43</v>
      </c>
      <c r="L254" s="31"/>
      <c r="M254" s="6">
        <v>11165</v>
      </c>
      <c r="N254" s="6">
        <v>0</v>
      </c>
      <c r="O254" s="6">
        <v>52500</v>
      </c>
      <c r="P254" s="52"/>
    </row>
    <row r="255" spans="1:16" ht="22.5" customHeight="1">
      <c r="A255" s="22"/>
      <c r="B255" s="5"/>
      <c r="C255" s="15" t="s">
        <v>65</v>
      </c>
      <c r="D255" s="14"/>
      <c r="E255" s="6">
        <v>10250</v>
      </c>
      <c r="F255" s="6">
        <v>0</v>
      </c>
      <c r="G255" s="6"/>
      <c r="H255" s="6"/>
      <c r="I255" s="8"/>
      <c r="J255" s="5"/>
      <c r="K255" s="15"/>
      <c r="L255" s="31"/>
      <c r="M255" s="6"/>
      <c r="N255" s="6">
        <v>0</v>
      </c>
      <c r="O255" s="6"/>
      <c r="P255" s="52"/>
    </row>
    <row r="256" spans="1:16" ht="22.5" customHeight="1">
      <c r="A256" s="22"/>
      <c r="B256" s="5"/>
      <c r="C256" s="15" t="s">
        <v>66</v>
      </c>
      <c r="D256" s="14"/>
      <c r="E256" s="6">
        <v>5000</v>
      </c>
      <c r="F256" s="6">
        <v>0</v>
      </c>
      <c r="G256" s="6"/>
      <c r="H256" s="6"/>
      <c r="I256" s="8"/>
      <c r="J256" s="5"/>
      <c r="K256" s="33" t="s">
        <v>49</v>
      </c>
      <c r="L256" s="31">
        <v>3211109</v>
      </c>
      <c r="M256" s="6"/>
      <c r="N256" s="6"/>
      <c r="O256" s="6"/>
      <c r="P256" s="52">
        <f>O257</f>
        <v>10450</v>
      </c>
    </row>
    <row r="257" spans="1:16" ht="22.5" customHeight="1">
      <c r="A257" s="22"/>
      <c r="B257" s="5"/>
      <c r="C257" s="15" t="s">
        <v>158</v>
      </c>
      <c r="D257" s="14"/>
      <c r="E257" s="6">
        <v>8000</v>
      </c>
      <c r="F257" s="6"/>
      <c r="G257" s="6"/>
      <c r="H257" s="6"/>
      <c r="I257" s="8"/>
      <c r="J257" s="5"/>
      <c r="K257" s="15" t="s">
        <v>51</v>
      </c>
      <c r="L257" s="31"/>
      <c r="M257" s="6"/>
      <c r="N257" s="6"/>
      <c r="O257" s="6">
        <v>10450</v>
      </c>
      <c r="P257" s="52"/>
    </row>
    <row r="258" spans="1:16" ht="22.5" customHeight="1">
      <c r="A258" s="22"/>
      <c r="B258" s="5"/>
      <c r="C258" s="15" t="s">
        <v>67</v>
      </c>
      <c r="D258" s="14"/>
      <c r="E258" s="6">
        <v>3000</v>
      </c>
      <c r="F258" s="6">
        <v>0</v>
      </c>
      <c r="G258" s="6"/>
      <c r="H258" s="6"/>
      <c r="I258" s="8"/>
      <c r="J258" s="5"/>
      <c r="K258" s="33"/>
      <c r="L258" s="31"/>
      <c r="M258" s="6"/>
      <c r="N258" s="6"/>
      <c r="O258" s="6"/>
      <c r="P258" s="52"/>
    </row>
    <row r="259" spans="1:16" ht="22.5" customHeight="1">
      <c r="A259" s="22"/>
      <c r="B259" s="5"/>
      <c r="C259" s="34" t="s">
        <v>48</v>
      </c>
      <c r="D259" s="14"/>
      <c r="E259" s="6">
        <v>0</v>
      </c>
      <c r="F259" s="6">
        <f>E260</f>
        <v>2200</v>
      </c>
      <c r="G259" s="6"/>
      <c r="H259" s="6"/>
      <c r="I259" s="8"/>
      <c r="J259" s="5"/>
      <c r="K259" s="33" t="s">
        <v>41</v>
      </c>
      <c r="L259" s="31">
        <v>3111101</v>
      </c>
      <c r="M259" s="6">
        <v>0</v>
      </c>
      <c r="N259" s="6">
        <f>SUM(M260:M263)</f>
        <v>48357</v>
      </c>
      <c r="O259" s="6"/>
      <c r="P259" s="52">
        <f>SUM(O260:O263)</f>
        <v>157323</v>
      </c>
    </row>
    <row r="260" spans="1:16" ht="22.5" customHeight="1">
      <c r="A260" s="22"/>
      <c r="B260" s="5"/>
      <c r="C260" s="15" t="s">
        <v>67</v>
      </c>
      <c r="D260" s="14"/>
      <c r="E260" s="6">
        <v>2200</v>
      </c>
      <c r="F260" s="6">
        <v>0</v>
      </c>
      <c r="G260" s="6"/>
      <c r="H260" s="6"/>
      <c r="I260" s="8"/>
      <c r="J260" s="5"/>
      <c r="K260" s="15" t="s">
        <v>42</v>
      </c>
      <c r="L260" s="31"/>
      <c r="M260" s="6">
        <f>3000+1505</f>
        <v>4505</v>
      </c>
      <c r="N260" s="6">
        <v>0</v>
      </c>
      <c r="O260" s="6">
        <v>65490</v>
      </c>
      <c r="P260" s="52"/>
    </row>
    <row r="261" spans="1:16" ht="22.5" customHeight="1">
      <c r="A261" s="22"/>
      <c r="B261" s="5"/>
      <c r="C261" s="34" t="s">
        <v>52</v>
      </c>
      <c r="D261" s="14"/>
      <c r="E261" s="6">
        <v>0</v>
      </c>
      <c r="F261" s="6">
        <f>SUM(E262:E262)</f>
        <v>360</v>
      </c>
      <c r="G261" s="6"/>
      <c r="H261" s="6"/>
      <c r="I261" s="8"/>
      <c r="J261" s="5"/>
      <c r="K261" s="15" t="s">
        <v>44</v>
      </c>
      <c r="L261" s="31"/>
      <c r="M261" s="6">
        <v>5500</v>
      </c>
      <c r="N261" s="6">
        <v>0</v>
      </c>
      <c r="O261" s="6">
        <v>47437</v>
      </c>
      <c r="P261" s="52"/>
    </row>
    <row r="262" spans="1:16" ht="22.5" customHeight="1">
      <c r="A262" s="22"/>
      <c r="B262" s="5"/>
      <c r="C262" s="15" t="s">
        <v>55</v>
      </c>
      <c r="D262" s="14"/>
      <c r="E262" s="6">
        <v>360</v>
      </c>
      <c r="F262" s="6">
        <v>0</v>
      </c>
      <c r="G262" s="6"/>
      <c r="H262" s="6"/>
      <c r="I262" s="8"/>
      <c r="J262" s="5"/>
      <c r="K262" s="15" t="s">
        <v>158</v>
      </c>
      <c r="L262" s="31"/>
      <c r="M262" s="6">
        <v>32072</v>
      </c>
      <c r="N262" s="6">
        <v>0</v>
      </c>
      <c r="O262" s="6">
        <v>20865</v>
      </c>
      <c r="P262" s="52"/>
    </row>
    <row r="263" spans="1:16" ht="22.5" customHeight="1">
      <c r="A263" s="22"/>
      <c r="B263" s="5"/>
      <c r="C263" s="34" t="s">
        <v>56</v>
      </c>
      <c r="D263" s="14"/>
      <c r="E263" s="6">
        <v>0</v>
      </c>
      <c r="F263" s="6">
        <f>SUM(E264:E264)</f>
        <v>450</v>
      </c>
      <c r="G263" s="6"/>
      <c r="H263" s="6"/>
      <c r="I263" s="8"/>
      <c r="J263" s="5"/>
      <c r="K263" s="15" t="s">
        <v>45</v>
      </c>
      <c r="L263" s="31"/>
      <c r="M263" s="6">
        <v>6280</v>
      </c>
      <c r="N263" s="6">
        <v>0</v>
      </c>
      <c r="O263" s="6">
        <v>23531</v>
      </c>
      <c r="P263" s="52"/>
    </row>
    <row r="264" spans="1:16" ht="22.5" customHeight="1">
      <c r="A264" s="22"/>
      <c r="B264" s="5"/>
      <c r="C264" s="15" t="s">
        <v>59</v>
      </c>
      <c r="D264" s="14"/>
      <c r="E264" s="6">
        <v>450</v>
      </c>
      <c r="F264" s="6">
        <v>0</v>
      </c>
      <c r="G264" s="6"/>
      <c r="H264" s="6"/>
      <c r="I264" s="8"/>
      <c r="J264" s="5"/>
      <c r="K264" s="3" t="s">
        <v>162</v>
      </c>
      <c r="L264" s="31"/>
      <c r="M264" s="6">
        <v>0</v>
      </c>
      <c r="N264" s="6">
        <v>0</v>
      </c>
      <c r="O264" s="6">
        <v>0</v>
      </c>
      <c r="P264" s="52"/>
    </row>
    <row r="265" spans="1:16" ht="22.5" customHeight="1">
      <c r="A265" s="22"/>
      <c r="B265" s="5"/>
      <c r="C265" s="34" t="s">
        <v>60</v>
      </c>
      <c r="D265" s="14"/>
      <c r="E265" s="6">
        <v>0</v>
      </c>
      <c r="F265" s="6">
        <f>SUM(E266:E266)</f>
        <v>270</v>
      </c>
      <c r="G265" s="6"/>
      <c r="H265" s="6"/>
      <c r="I265" s="8"/>
      <c r="J265" s="5"/>
      <c r="K265" s="15"/>
      <c r="L265" s="31"/>
      <c r="M265" s="6"/>
      <c r="N265" s="6"/>
      <c r="O265" s="6"/>
      <c r="P265" s="52"/>
    </row>
    <row r="266" spans="1:16" ht="22.5" customHeight="1">
      <c r="A266" s="22"/>
      <c r="B266" s="5"/>
      <c r="C266" s="15" t="s">
        <v>63</v>
      </c>
      <c r="D266" s="14"/>
      <c r="E266" s="6">
        <v>270</v>
      </c>
      <c r="F266" s="6">
        <v>0</v>
      </c>
      <c r="G266" s="6"/>
      <c r="H266" s="6"/>
      <c r="I266" s="8"/>
      <c r="J266" s="5"/>
      <c r="K266" s="33" t="s">
        <v>49</v>
      </c>
      <c r="L266" s="31">
        <v>3211109</v>
      </c>
      <c r="M266" s="6"/>
      <c r="N266" s="6"/>
      <c r="O266" s="6"/>
      <c r="P266" s="52">
        <f>O267</f>
        <v>850</v>
      </c>
    </row>
    <row r="267" spans="1:16" ht="22.5" customHeight="1">
      <c r="A267" s="22"/>
      <c r="B267" s="5"/>
      <c r="C267" s="34" t="s">
        <v>68</v>
      </c>
      <c r="D267" s="14"/>
      <c r="E267" s="6">
        <v>0</v>
      </c>
      <c r="F267" s="6">
        <f>SUM(E268:E271)</f>
        <v>7920</v>
      </c>
      <c r="G267" s="6"/>
      <c r="H267" s="6"/>
      <c r="I267" s="8"/>
      <c r="J267" s="5"/>
      <c r="K267" s="15" t="s">
        <v>163</v>
      </c>
      <c r="L267" s="31"/>
      <c r="M267" s="6"/>
      <c r="N267" s="6"/>
      <c r="O267" s="6">
        <v>850</v>
      </c>
      <c r="P267" s="52"/>
    </row>
    <row r="268" spans="1:16" ht="22.5" customHeight="1">
      <c r="A268" s="22"/>
      <c r="B268" s="5"/>
      <c r="C268" s="15" t="s">
        <v>69</v>
      </c>
      <c r="D268" s="14"/>
      <c r="E268" s="6">
        <v>1505</v>
      </c>
      <c r="F268" s="6">
        <v>0</v>
      </c>
      <c r="G268" s="6"/>
      <c r="H268" s="6"/>
      <c r="I268" s="8"/>
      <c r="J268" s="5"/>
      <c r="K268" s="3"/>
      <c r="L268" s="60"/>
      <c r="M268" s="6"/>
      <c r="N268" s="6"/>
      <c r="O268" s="6"/>
      <c r="P268" s="52"/>
    </row>
    <row r="269" spans="1:16" ht="22.5" customHeight="1">
      <c r="A269" s="22"/>
      <c r="B269" s="5"/>
      <c r="C269" s="15" t="s">
        <v>53</v>
      </c>
      <c r="D269" s="14"/>
      <c r="E269" s="6">
        <v>915</v>
      </c>
      <c r="F269" s="6">
        <v>0</v>
      </c>
      <c r="G269" s="6"/>
      <c r="H269" s="6"/>
      <c r="I269" s="8"/>
      <c r="J269" s="5"/>
      <c r="K269" s="3"/>
      <c r="L269" s="60"/>
      <c r="M269" s="6"/>
      <c r="N269" s="6"/>
      <c r="O269" s="6"/>
      <c r="P269" s="52"/>
    </row>
    <row r="270" spans="1:16" ht="22.5" customHeight="1">
      <c r="A270" s="22"/>
      <c r="B270" s="5"/>
      <c r="C270" s="15" t="s">
        <v>54</v>
      </c>
      <c r="D270" s="14"/>
      <c r="E270" s="6">
        <v>500</v>
      </c>
      <c r="F270" s="6"/>
      <c r="G270" s="6"/>
      <c r="H270" s="6"/>
      <c r="I270" s="8"/>
      <c r="J270" s="5"/>
      <c r="K270" s="3"/>
      <c r="L270" s="60"/>
      <c r="M270" s="6"/>
      <c r="N270" s="6"/>
      <c r="O270" s="6"/>
      <c r="P270" s="52"/>
    </row>
    <row r="271" spans="1:16" ht="22.5" customHeight="1">
      <c r="A271" s="22"/>
      <c r="B271" s="5"/>
      <c r="C271" s="15" t="s">
        <v>158</v>
      </c>
      <c r="D271" s="14"/>
      <c r="E271" s="6">
        <v>5000</v>
      </c>
      <c r="F271" s="6"/>
      <c r="G271" s="6"/>
      <c r="H271" s="6"/>
      <c r="I271" s="8"/>
      <c r="J271" s="5"/>
      <c r="K271" s="3"/>
      <c r="L271" s="60"/>
      <c r="M271" s="6"/>
      <c r="N271" s="6"/>
      <c r="O271" s="6"/>
      <c r="P271" s="52"/>
    </row>
    <row r="272" spans="1:16" ht="22.5" customHeight="1">
      <c r="A272" s="22"/>
      <c r="B272" s="5"/>
      <c r="C272" s="3"/>
      <c r="D272" s="8"/>
      <c r="E272" s="6"/>
      <c r="F272" s="6"/>
      <c r="G272" s="6"/>
      <c r="H272" s="6"/>
      <c r="I272" s="8"/>
      <c r="J272" s="5"/>
      <c r="K272" s="3"/>
      <c r="L272" s="60"/>
      <c r="M272" s="6"/>
      <c r="N272" s="6"/>
      <c r="O272" s="6"/>
      <c r="P272" s="52"/>
    </row>
    <row r="273" spans="1:16" ht="22.5" customHeight="1">
      <c r="A273" s="22"/>
      <c r="B273" s="5"/>
      <c r="C273" s="34" t="s">
        <v>159</v>
      </c>
      <c r="D273" s="8"/>
      <c r="E273" s="6"/>
      <c r="F273" s="6">
        <f>E274</f>
        <v>17897</v>
      </c>
      <c r="G273" s="6">
        <v>0</v>
      </c>
      <c r="H273" s="6">
        <v>0</v>
      </c>
      <c r="I273" s="8"/>
      <c r="J273" s="5"/>
      <c r="K273" s="3"/>
      <c r="L273" s="60"/>
      <c r="M273" s="6"/>
      <c r="N273" s="6"/>
      <c r="O273" s="6"/>
      <c r="P273" s="52"/>
    </row>
    <row r="274" spans="1:16" ht="22.5" customHeight="1">
      <c r="A274" s="22"/>
      <c r="B274" s="5"/>
      <c r="C274" s="15" t="s">
        <v>158</v>
      </c>
      <c r="D274" s="8"/>
      <c r="E274" s="16">
        <v>17897</v>
      </c>
      <c r="F274" s="6"/>
      <c r="G274" s="6"/>
      <c r="H274" s="6"/>
      <c r="I274" s="8"/>
      <c r="J274" s="5"/>
      <c r="K274" s="3"/>
      <c r="L274" s="60"/>
      <c r="M274" s="6"/>
      <c r="N274" s="6"/>
      <c r="O274" s="6"/>
      <c r="P274" s="52"/>
    </row>
    <row r="275" spans="1:16" ht="22.5" customHeight="1">
      <c r="A275" s="22"/>
      <c r="B275" s="5"/>
      <c r="C275" s="34" t="s">
        <v>160</v>
      </c>
      <c r="D275" s="8"/>
      <c r="E275" s="6"/>
      <c r="F275" s="6">
        <f>E276</f>
        <v>975</v>
      </c>
      <c r="G275" s="6"/>
      <c r="H275" s="6"/>
      <c r="I275" s="8"/>
      <c r="J275" s="5"/>
      <c r="K275" s="3"/>
      <c r="L275" s="60"/>
      <c r="M275" s="6"/>
      <c r="N275" s="6"/>
      <c r="O275" s="6"/>
      <c r="P275" s="52"/>
    </row>
    <row r="276" spans="1:16" ht="22.5" customHeight="1">
      <c r="A276" s="22"/>
      <c r="B276" s="5"/>
      <c r="C276" s="15" t="s">
        <v>158</v>
      </c>
      <c r="D276" s="8"/>
      <c r="E276" s="16">
        <v>975</v>
      </c>
      <c r="F276" s="6"/>
      <c r="G276" s="6"/>
      <c r="H276" s="6"/>
      <c r="I276" s="8"/>
      <c r="J276" s="5"/>
      <c r="K276" s="3"/>
      <c r="L276" s="60"/>
      <c r="M276" s="6"/>
      <c r="N276" s="6"/>
      <c r="O276" s="6"/>
      <c r="P276" s="52"/>
    </row>
    <row r="277" spans="1:16" ht="22.5" customHeight="1">
      <c r="A277" s="22"/>
      <c r="B277" s="5"/>
      <c r="C277" s="34"/>
      <c r="D277" s="8"/>
      <c r="E277" s="16"/>
      <c r="F277" s="6"/>
      <c r="G277" s="6"/>
      <c r="H277" s="6"/>
      <c r="I277" s="8"/>
      <c r="J277" s="5"/>
      <c r="K277" s="3"/>
      <c r="L277" s="60"/>
      <c r="M277" s="6"/>
      <c r="N277" s="6"/>
      <c r="O277" s="6"/>
      <c r="P277" s="52"/>
    </row>
    <row r="278" spans="1:16" ht="22.5" customHeight="1">
      <c r="A278" s="22"/>
      <c r="B278" s="5"/>
      <c r="C278" s="34" t="s">
        <v>161</v>
      </c>
      <c r="D278" s="8"/>
      <c r="E278" s="6"/>
      <c r="F278" s="6">
        <f>E279</f>
        <v>200</v>
      </c>
      <c r="G278" s="6"/>
      <c r="H278" s="6"/>
      <c r="I278" s="8"/>
      <c r="J278" s="5"/>
      <c r="K278" s="3"/>
      <c r="L278" s="60"/>
      <c r="M278" s="6"/>
      <c r="N278" s="6"/>
      <c r="O278" s="6"/>
      <c r="P278" s="52"/>
    </row>
    <row r="279" spans="1:16" ht="22.5" customHeight="1" thickBot="1">
      <c r="A279" s="46"/>
      <c r="B279" s="5"/>
      <c r="C279" s="15" t="s">
        <v>158</v>
      </c>
      <c r="D279" s="8"/>
      <c r="E279" s="16">
        <v>200</v>
      </c>
      <c r="F279" s="6"/>
      <c r="G279" s="6">
        <v>0</v>
      </c>
      <c r="H279" s="6">
        <v>0</v>
      </c>
      <c r="I279" s="5"/>
      <c r="J279" s="5"/>
      <c r="K279" s="3"/>
      <c r="L279" s="60"/>
      <c r="M279" s="6"/>
      <c r="N279" s="6"/>
      <c r="O279" s="6"/>
      <c r="P279" s="23">
        <v>0</v>
      </c>
    </row>
    <row r="280" spans="1:16" ht="22.5" customHeight="1">
      <c r="A280" s="44"/>
      <c r="B280" s="45"/>
      <c r="C280" s="18" t="s">
        <v>5</v>
      </c>
      <c r="D280" s="20"/>
      <c r="E280" s="19"/>
      <c r="F280" s="19">
        <f>SUM(F252:F279)</f>
        <v>59522</v>
      </c>
      <c r="G280" s="19"/>
      <c r="H280" s="19">
        <f>SUM(H252:H279)</f>
        <v>0</v>
      </c>
      <c r="I280" s="45"/>
      <c r="J280" s="45"/>
      <c r="K280" s="18" t="s">
        <v>5</v>
      </c>
      <c r="L280" s="20"/>
      <c r="M280" s="19">
        <v>0</v>
      </c>
      <c r="N280" s="19">
        <f>SUM(N252:N279)</f>
        <v>59522</v>
      </c>
      <c r="O280" s="19">
        <v>0</v>
      </c>
      <c r="P280" s="21">
        <f>SUM(P252:P279)</f>
        <v>221123</v>
      </c>
    </row>
    <row r="281" spans="1:16" ht="22.5" customHeight="1">
      <c r="A281" s="46"/>
      <c r="B281" s="5"/>
      <c r="C281" s="10" t="s">
        <v>20</v>
      </c>
      <c r="D281" s="8"/>
      <c r="E281" s="6"/>
      <c r="F281" s="6">
        <v>0</v>
      </c>
      <c r="G281" s="6"/>
      <c r="H281" s="6">
        <f>P250</f>
        <v>95941045</v>
      </c>
      <c r="I281" s="5"/>
      <c r="J281" s="5"/>
      <c r="K281" s="10" t="s">
        <v>22</v>
      </c>
      <c r="L281" s="8"/>
      <c r="M281" s="6">
        <v>0</v>
      </c>
      <c r="N281" s="6">
        <f>F281</f>
        <v>0</v>
      </c>
      <c r="O281" s="6">
        <v>0</v>
      </c>
      <c r="P281" s="23">
        <f>P282-P280</f>
        <v>95719922</v>
      </c>
    </row>
    <row r="282" spans="1:16" ht="22.5" customHeight="1" thickBot="1">
      <c r="A282" s="36"/>
      <c r="B282" s="37"/>
      <c r="C282" s="25" t="s">
        <v>21</v>
      </c>
      <c r="D282" s="27"/>
      <c r="E282" s="26"/>
      <c r="F282" s="26">
        <f>SUM(F280:F281)</f>
        <v>59522</v>
      </c>
      <c r="G282" s="26"/>
      <c r="H282" s="26">
        <f>SUM(H280:H281)</f>
        <v>95941045</v>
      </c>
      <c r="I282" s="37"/>
      <c r="J282" s="37"/>
      <c r="K282" s="25" t="s">
        <v>21</v>
      </c>
      <c r="L282" s="27"/>
      <c r="M282" s="26"/>
      <c r="N282" s="26">
        <f>SUM(N280:N281)</f>
        <v>59522</v>
      </c>
      <c r="O282" s="26"/>
      <c r="P282" s="28">
        <f>H282</f>
        <v>95941045</v>
      </c>
    </row>
    <row r="283" spans="1:16" ht="22.5" customHeight="1">
      <c r="A283" s="51"/>
      <c r="B283" s="59"/>
      <c r="C283" s="15"/>
      <c r="D283" s="14"/>
      <c r="E283" s="16"/>
      <c r="F283" s="16"/>
      <c r="G283" s="16"/>
      <c r="H283" s="16"/>
      <c r="I283" s="35"/>
      <c r="J283" s="35"/>
      <c r="K283" s="15"/>
      <c r="L283" s="14"/>
      <c r="M283" s="16"/>
      <c r="N283" s="16"/>
      <c r="O283" s="16"/>
      <c r="P283" s="52"/>
    </row>
    <row r="284" spans="1:16" ht="22.5" customHeight="1">
      <c r="A284" s="5">
        <v>43535</v>
      </c>
      <c r="B284" s="5"/>
      <c r="C284" s="34"/>
      <c r="D284" s="8"/>
      <c r="E284" s="6"/>
      <c r="F284" s="6"/>
      <c r="G284" s="6"/>
      <c r="H284" s="6"/>
      <c r="I284" s="5">
        <v>43535</v>
      </c>
      <c r="J284" s="58">
        <v>29</v>
      </c>
      <c r="K284" s="34" t="s">
        <v>72</v>
      </c>
      <c r="L284" s="60">
        <v>3211119</v>
      </c>
      <c r="M284" s="6">
        <v>0</v>
      </c>
      <c r="N284" s="6">
        <v>0</v>
      </c>
      <c r="O284" s="6"/>
      <c r="P284" s="23">
        <f>O285</f>
        <v>2460</v>
      </c>
    </row>
    <row r="285" spans="1:16" ht="22.5" customHeight="1">
      <c r="A285" s="46"/>
      <c r="B285" s="5"/>
      <c r="C285" s="3"/>
      <c r="D285" s="8"/>
      <c r="E285" s="6"/>
      <c r="F285" s="6"/>
      <c r="G285" s="6"/>
      <c r="H285" s="6"/>
      <c r="I285" s="5"/>
      <c r="J285" s="5"/>
      <c r="K285" s="15" t="s">
        <v>158</v>
      </c>
      <c r="L285" s="8"/>
      <c r="M285" s="6"/>
      <c r="N285" s="6"/>
      <c r="O285" s="6">
        <v>2460</v>
      </c>
      <c r="P285" s="23"/>
    </row>
    <row r="286" spans="1:16" ht="22.5" customHeight="1">
      <c r="A286" s="46"/>
      <c r="B286" s="5"/>
      <c r="C286" s="3"/>
      <c r="D286" s="8"/>
      <c r="E286" s="6"/>
      <c r="F286" s="6"/>
      <c r="G286" s="6"/>
      <c r="H286" s="6"/>
      <c r="I286" s="5"/>
      <c r="J286" s="5"/>
      <c r="K286" s="3"/>
      <c r="L286" s="8"/>
      <c r="M286" s="6"/>
      <c r="N286" s="6"/>
      <c r="O286" s="6"/>
      <c r="P286" s="23"/>
    </row>
    <row r="287" spans="1:16" ht="22.5" customHeight="1">
      <c r="A287" s="51"/>
      <c r="B287" s="90"/>
      <c r="C287" s="15"/>
      <c r="D287" s="14"/>
      <c r="E287" s="16"/>
      <c r="F287" s="16"/>
      <c r="G287" s="16"/>
      <c r="H287" s="16"/>
      <c r="I287" s="35"/>
      <c r="J287" s="35"/>
      <c r="K287" s="34" t="s">
        <v>100</v>
      </c>
      <c r="L287" s="60">
        <v>3221108</v>
      </c>
      <c r="M287" s="6"/>
      <c r="N287" s="6"/>
      <c r="O287" s="6"/>
      <c r="P287" s="23">
        <f>O288</f>
        <v>287.5</v>
      </c>
    </row>
    <row r="288" spans="1:16" ht="22.5" customHeight="1">
      <c r="A288" s="51"/>
      <c r="B288" s="90"/>
      <c r="C288" s="15"/>
      <c r="D288" s="14"/>
      <c r="E288" s="16"/>
      <c r="F288" s="16"/>
      <c r="G288" s="16"/>
      <c r="H288" s="16"/>
      <c r="I288" s="35"/>
      <c r="J288" s="35"/>
      <c r="K288" s="3" t="s">
        <v>165</v>
      </c>
      <c r="L288" s="8"/>
      <c r="M288" s="6"/>
      <c r="N288" s="6"/>
      <c r="O288" s="6">
        <v>287.5</v>
      </c>
      <c r="P288" s="23"/>
    </row>
    <row r="289" spans="1:16" ht="22.5" customHeight="1">
      <c r="A289" s="51"/>
      <c r="B289" s="90"/>
      <c r="C289" s="15"/>
      <c r="D289" s="14"/>
      <c r="E289" s="16"/>
      <c r="F289" s="16"/>
      <c r="G289" s="16"/>
      <c r="H289" s="16"/>
      <c r="I289" s="35"/>
      <c r="J289" s="35"/>
      <c r="K289" s="15"/>
      <c r="L289" s="14"/>
      <c r="M289" s="16"/>
      <c r="N289" s="16"/>
      <c r="O289" s="16"/>
      <c r="P289" s="52"/>
    </row>
    <row r="290" spans="1:16" ht="22.5" customHeight="1">
      <c r="A290" s="51"/>
      <c r="B290" s="90"/>
      <c r="C290" s="15"/>
      <c r="D290" s="14"/>
      <c r="E290" s="16"/>
      <c r="F290" s="16"/>
      <c r="G290" s="16"/>
      <c r="H290" s="16"/>
      <c r="I290" s="35"/>
      <c r="J290" s="35"/>
      <c r="K290" s="15"/>
      <c r="L290" s="14"/>
      <c r="M290" s="16"/>
      <c r="N290" s="16"/>
      <c r="O290" s="16"/>
      <c r="P290" s="52"/>
    </row>
    <row r="291" spans="1:16" ht="22.5" customHeight="1">
      <c r="A291" s="51"/>
      <c r="B291" s="90"/>
      <c r="C291" s="15"/>
      <c r="D291" s="14"/>
      <c r="E291" s="16"/>
      <c r="F291" s="16"/>
      <c r="G291" s="16"/>
      <c r="H291" s="16"/>
      <c r="I291" s="35"/>
      <c r="J291" s="35"/>
      <c r="K291" s="15"/>
      <c r="L291" s="14"/>
      <c r="M291" s="16"/>
      <c r="N291" s="16"/>
      <c r="O291" s="16"/>
      <c r="P291" s="52"/>
    </row>
    <row r="292" spans="1:16" ht="22.5" customHeight="1">
      <c r="A292" s="51"/>
      <c r="B292" s="90"/>
      <c r="C292" s="15"/>
      <c r="D292" s="14"/>
      <c r="E292" s="16"/>
      <c r="F292" s="16"/>
      <c r="G292" s="16"/>
      <c r="H292" s="16"/>
      <c r="I292" s="35"/>
      <c r="J292" s="35"/>
      <c r="K292" s="15"/>
      <c r="L292" s="14"/>
      <c r="M292" s="16"/>
      <c r="N292" s="16"/>
      <c r="O292" s="16"/>
      <c r="P292" s="52"/>
    </row>
    <row r="293" spans="1:16" ht="22.5" customHeight="1">
      <c r="A293" s="51"/>
      <c r="B293" s="90"/>
      <c r="C293" s="15"/>
      <c r="D293" s="14"/>
      <c r="E293" s="16"/>
      <c r="F293" s="16"/>
      <c r="G293" s="16"/>
      <c r="H293" s="16"/>
      <c r="I293" s="35"/>
      <c r="J293" s="35"/>
      <c r="K293" s="15"/>
      <c r="L293" s="14"/>
      <c r="M293" s="16"/>
      <c r="N293" s="16"/>
      <c r="O293" s="16"/>
      <c r="P293" s="52"/>
    </row>
    <row r="294" spans="1:16" ht="22.5" customHeight="1" thickBot="1">
      <c r="A294" s="51"/>
      <c r="B294" s="90"/>
      <c r="C294" s="15"/>
      <c r="D294" s="14"/>
      <c r="E294" s="16"/>
      <c r="F294" s="16"/>
      <c r="G294" s="16"/>
      <c r="H294" s="16"/>
      <c r="I294" s="35"/>
      <c r="J294" s="35"/>
      <c r="K294" s="15"/>
      <c r="L294" s="14"/>
      <c r="M294" s="16"/>
      <c r="N294" s="16"/>
      <c r="O294" s="16"/>
      <c r="P294" s="52"/>
    </row>
    <row r="295" spans="1:16" ht="22.5" customHeight="1">
      <c r="A295" s="17"/>
      <c r="B295" s="38"/>
      <c r="C295" s="18" t="s">
        <v>5</v>
      </c>
      <c r="D295" s="20"/>
      <c r="E295" s="19"/>
      <c r="F295" s="19"/>
      <c r="G295" s="19"/>
      <c r="H295" s="19">
        <f>SUM(H283:H286)</f>
        <v>0</v>
      </c>
      <c r="I295" s="20"/>
      <c r="J295" s="20"/>
      <c r="K295" s="18" t="s">
        <v>5</v>
      </c>
      <c r="L295" s="20"/>
      <c r="M295" s="19"/>
      <c r="N295" s="19"/>
      <c r="O295" s="19"/>
      <c r="P295" s="21">
        <f>SUM(P283:P294)</f>
        <v>2747.5</v>
      </c>
    </row>
    <row r="296" spans="1:16" ht="22.5" customHeight="1">
      <c r="A296" s="22"/>
      <c r="B296" s="39"/>
      <c r="C296" s="10" t="s">
        <v>20</v>
      </c>
      <c r="D296" s="8"/>
      <c r="E296" s="6"/>
      <c r="F296" s="6"/>
      <c r="G296" s="6"/>
      <c r="H296" s="6">
        <f>P281</f>
        <v>95719922</v>
      </c>
      <c r="I296" s="8"/>
      <c r="J296" s="8"/>
      <c r="K296" s="10" t="s">
        <v>22</v>
      </c>
      <c r="L296" s="8"/>
      <c r="M296" s="6"/>
      <c r="N296" s="6"/>
      <c r="O296" s="6"/>
      <c r="P296" s="23">
        <f>P297-P295</f>
        <v>95717174.5</v>
      </c>
    </row>
    <row r="297" spans="1:16" ht="22.5" customHeight="1" thickBot="1">
      <c r="A297" s="24"/>
      <c r="B297" s="40"/>
      <c r="C297" s="25" t="s">
        <v>21</v>
      </c>
      <c r="D297" s="27"/>
      <c r="E297" s="26"/>
      <c r="F297" s="26"/>
      <c r="G297" s="26"/>
      <c r="H297" s="29">
        <f>SUM(H295:H296)</f>
        <v>95719922</v>
      </c>
      <c r="I297" s="27"/>
      <c r="J297" s="27"/>
      <c r="K297" s="25" t="s">
        <v>21</v>
      </c>
      <c r="L297" s="27"/>
      <c r="M297" s="26"/>
      <c r="N297" s="26"/>
      <c r="O297" s="26"/>
      <c r="P297" s="30">
        <f>H297</f>
        <v>95719922</v>
      </c>
    </row>
    <row r="298" spans="1:16" ht="22.5" customHeight="1">
      <c r="A298" s="48"/>
      <c r="B298" s="14"/>
      <c r="C298" s="69"/>
      <c r="D298" s="14"/>
      <c r="E298" s="16"/>
      <c r="F298" s="16"/>
      <c r="G298" s="16"/>
      <c r="H298" s="70"/>
      <c r="I298" s="14"/>
      <c r="J298" s="14"/>
      <c r="K298" s="69"/>
      <c r="L298" s="14"/>
      <c r="M298" s="16"/>
      <c r="N298" s="16"/>
      <c r="O298" s="16"/>
      <c r="P298" s="75"/>
    </row>
    <row r="299" spans="1:16" ht="22.5" customHeight="1">
      <c r="A299" s="35">
        <v>43566</v>
      </c>
      <c r="B299" s="59"/>
      <c r="C299" s="33"/>
      <c r="D299" s="14"/>
      <c r="E299" s="16"/>
      <c r="F299" s="16"/>
      <c r="G299" s="16"/>
      <c r="H299" s="16"/>
      <c r="I299" s="35">
        <v>43566</v>
      </c>
      <c r="J299" s="59">
        <v>30</v>
      </c>
      <c r="K299" s="34" t="s">
        <v>100</v>
      </c>
      <c r="L299" s="60">
        <v>3221108</v>
      </c>
      <c r="M299" s="6"/>
      <c r="N299" s="6"/>
      <c r="O299" s="6"/>
      <c r="P299" s="23">
        <f>O300</f>
        <v>702.5</v>
      </c>
    </row>
    <row r="300" spans="1:16" ht="22.5" customHeight="1">
      <c r="A300" s="48"/>
      <c r="B300" s="14"/>
      <c r="C300" s="15"/>
      <c r="D300" s="14"/>
      <c r="E300" s="6"/>
      <c r="F300" s="6"/>
      <c r="G300" s="6"/>
      <c r="H300" s="6"/>
      <c r="I300" s="14"/>
      <c r="J300" s="14"/>
      <c r="K300" s="3" t="s">
        <v>165</v>
      </c>
      <c r="L300" s="8"/>
      <c r="M300" s="6"/>
      <c r="N300" s="6"/>
      <c r="O300" s="6">
        <v>702.5</v>
      </c>
      <c r="P300" s="23"/>
    </row>
    <row r="301" spans="1:16" ht="22.5" customHeight="1">
      <c r="A301" s="22"/>
      <c r="B301" s="8"/>
      <c r="C301" s="3"/>
      <c r="D301" s="8"/>
      <c r="E301" s="6"/>
      <c r="F301" s="6"/>
      <c r="G301" s="6"/>
      <c r="H301" s="6"/>
      <c r="I301" s="8"/>
      <c r="J301" s="8"/>
      <c r="K301" s="3"/>
      <c r="L301" s="8"/>
      <c r="M301" s="6"/>
      <c r="N301" s="6"/>
      <c r="O301" s="6"/>
      <c r="P301" s="23">
        <v>0</v>
      </c>
    </row>
    <row r="302" spans="1:16" ht="22.5" customHeight="1">
      <c r="A302" s="48"/>
      <c r="B302" s="91"/>
      <c r="C302" s="15"/>
      <c r="D302" s="14"/>
      <c r="E302" s="16"/>
      <c r="F302" s="16"/>
      <c r="G302" s="16"/>
      <c r="H302" s="16"/>
      <c r="I302" s="14"/>
      <c r="J302" s="14"/>
      <c r="K302" s="15"/>
      <c r="L302" s="14"/>
      <c r="M302" s="16"/>
      <c r="N302" s="16"/>
      <c r="O302" s="16"/>
      <c r="P302" s="52"/>
    </row>
    <row r="303" spans="1:16" ht="22.5" customHeight="1">
      <c r="A303" s="48"/>
      <c r="B303" s="91"/>
      <c r="C303" s="15"/>
      <c r="D303" s="14"/>
      <c r="E303" s="16"/>
      <c r="F303" s="16"/>
      <c r="G303" s="16"/>
      <c r="H303" s="16"/>
      <c r="I303" s="14"/>
      <c r="J303" s="14"/>
      <c r="K303" s="15"/>
      <c r="L303" s="14"/>
      <c r="M303" s="16"/>
      <c r="N303" s="16"/>
      <c r="O303" s="16"/>
      <c r="P303" s="52"/>
    </row>
    <row r="304" spans="1:16" ht="22.5" customHeight="1">
      <c r="A304" s="48"/>
      <c r="B304" s="91"/>
      <c r="C304" s="15"/>
      <c r="D304" s="14"/>
      <c r="E304" s="16"/>
      <c r="F304" s="16"/>
      <c r="G304" s="16"/>
      <c r="H304" s="16"/>
      <c r="I304" s="14"/>
      <c r="J304" s="14"/>
      <c r="K304" s="15"/>
      <c r="L304" s="14"/>
      <c r="M304" s="16"/>
      <c r="N304" s="16"/>
      <c r="O304" s="16"/>
      <c r="P304" s="52"/>
    </row>
    <row r="305" spans="1:16" ht="22.5" customHeight="1" thickBot="1">
      <c r="A305" s="48"/>
      <c r="B305" s="91"/>
      <c r="C305" s="15"/>
      <c r="D305" s="14"/>
      <c r="E305" s="16"/>
      <c r="F305" s="16"/>
      <c r="G305" s="16"/>
      <c r="H305" s="16"/>
      <c r="I305" s="14"/>
      <c r="J305" s="14"/>
      <c r="K305" s="15"/>
      <c r="L305" s="14"/>
      <c r="M305" s="16"/>
      <c r="N305" s="16"/>
      <c r="O305" s="16"/>
      <c r="P305" s="52"/>
    </row>
    <row r="306" spans="1:16" ht="22.5" customHeight="1">
      <c r="A306" s="17"/>
      <c r="B306" s="38"/>
      <c r="C306" s="18" t="s">
        <v>5</v>
      </c>
      <c r="D306" s="20"/>
      <c r="E306" s="19"/>
      <c r="F306" s="32">
        <f>SUM(F299:F301)</f>
        <v>0</v>
      </c>
      <c r="G306" s="19"/>
      <c r="H306" s="19">
        <f>SUM(H299:H301)</f>
        <v>0</v>
      </c>
      <c r="I306" s="20"/>
      <c r="J306" s="20"/>
      <c r="K306" s="18" t="s">
        <v>5</v>
      </c>
      <c r="L306" s="20"/>
      <c r="M306" s="19"/>
      <c r="N306" s="32">
        <f>SUM(N299:N301)</f>
        <v>0</v>
      </c>
      <c r="O306" s="19"/>
      <c r="P306" s="21">
        <f>SUM(P299:P301)</f>
        <v>702.5</v>
      </c>
    </row>
    <row r="307" spans="1:16" ht="22.5" customHeight="1">
      <c r="A307" s="22"/>
      <c r="B307" s="39"/>
      <c r="C307" s="10" t="s">
        <v>20</v>
      </c>
      <c r="D307" s="8"/>
      <c r="E307" s="6"/>
      <c r="F307" s="6">
        <v>0</v>
      </c>
      <c r="G307" s="6"/>
      <c r="H307" s="6">
        <f>P296</f>
        <v>95717174.5</v>
      </c>
      <c r="I307" s="8"/>
      <c r="J307" s="8"/>
      <c r="K307" s="10" t="s">
        <v>22</v>
      </c>
      <c r="L307" s="8"/>
      <c r="M307" s="6"/>
      <c r="N307" s="6">
        <v>0</v>
      </c>
      <c r="O307" s="6"/>
      <c r="P307" s="23">
        <f>P308-P306</f>
        <v>95716472</v>
      </c>
    </row>
    <row r="308" spans="1:16" ht="22.5" customHeight="1" thickBot="1">
      <c r="A308" s="24"/>
      <c r="B308" s="40"/>
      <c r="C308" s="25" t="s">
        <v>21</v>
      </c>
      <c r="D308" s="27"/>
      <c r="E308" s="26"/>
      <c r="F308" s="29">
        <f>SUM(F306:F307)</f>
        <v>0</v>
      </c>
      <c r="G308" s="26"/>
      <c r="H308" s="29">
        <f>SUM(H306:H307)</f>
        <v>95717174.5</v>
      </c>
      <c r="I308" s="27"/>
      <c r="J308" s="27"/>
      <c r="K308" s="25" t="s">
        <v>21</v>
      </c>
      <c r="L308" s="27"/>
      <c r="M308" s="26"/>
      <c r="N308" s="29">
        <f>SUM(N306:N307)</f>
        <v>0</v>
      </c>
      <c r="O308" s="26"/>
      <c r="P308" s="30">
        <f>H308</f>
        <v>95717174.5</v>
      </c>
    </row>
  </sheetData>
  <sheetProtection/>
  <mergeCells count="7">
    <mergeCell ref="A1:P1"/>
    <mergeCell ref="A3:P3"/>
    <mergeCell ref="A4:P4"/>
    <mergeCell ref="I6:P6"/>
    <mergeCell ref="A5:P5"/>
    <mergeCell ref="A6:H6"/>
    <mergeCell ref="A2:P2"/>
  </mergeCells>
  <printOptions/>
  <pageMargins left="0.25" right="0" top="0.5" bottom="0.5" header="0.3" footer="0.3"/>
  <pageSetup horizontalDpi="600" verticalDpi="600" orientation="landscape" paperSize="5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2.00390625" style="141" customWidth="1"/>
    <col min="2" max="2" width="37.421875" style="141" customWidth="1"/>
    <col min="3" max="5" width="19.57421875" style="141" customWidth="1"/>
    <col min="6" max="16384" width="9.140625" style="141" customWidth="1"/>
  </cols>
  <sheetData>
    <row r="1" spans="1:5" ht="21.75">
      <c r="A1" s="347" t="s">
        <v>0</v>
      </c>
      <c r="B1" s="347"/>
      <c r="C1" s="347"/>
      <c r="D1" s="347"/>
      <c r="E1" s="347"/>
    </row>
    <row r="2" spans="1:5" ht="19.5">
      <c r="A2" s="348" t="s">
        <v>1</v>
      </c>
      <c r="B2" s="348"/>
      <c r="C2" s="348"/>
      <c r="D2" s="348"/>
      <c r="E2" s="348"/>
    </row>
    <row r="3" spans="1:5" ht="19.5">
      <c r="A3" s="348" t="s">
        <v>2</v>
      </c>
      <c r="B3" s="348"/>
      <c r="C3" s="348"/>
      <c r="D3" s="348"/>
      <c r="E3" s="348"/>
    </row>
    <row r="4" spans="1:5" ht="19.5" customHeight="1">
      <c r="A4" s="349" t="s">
        <v>3</v>
      </c>
      <c r="B4" s="349"/>
      <c r="C4" s="349"/>
      <c r="D4" s="349"/>
      <c r="E4" s="349"/>
    </row>
    <row r="5" spans="1:5" ht="19.5">
      <c r="A5" s="395" t="s">
        <v>243</v>
      </c>
      <c r="B5" s="395"/>
      <c r="C5" s="395"/>
      <c r="D5" s="395"/>
      <c r="E5" s="395"/>
    </row>
    <row r="6" spans="1:5" s="144" customFormat="1" ht="13.5">
      <c r="A6" s="142" t="s">
        <v>79</v>
      </c>
      <c r="B6" s="142" t="s">
        <v>81</v>
      </c>
      <c r="C6" s="142" t="s">
        <v>179</v>
      </c>
      <c r="D6" s="143" t="s">
        <v>181</v>
      </c>
      <c r="E6" s="143" t="s">
        <v>180</v>
      </c>
    </row>
    <row r="7" spans="1:5" s="147" customFormat="1" ht="12">
      <c r="A7" s="146">
        <v>4</v>
      </c>
      <c r="B7" s="146">
        <v>5</v>
      </c>
      <c r="C7" s="146"/>
      <c r="D7" s="146">
        <v>6</v>
      </c>
      <c r="E7" s="146"/>
    </row>
    <row r="8" spans="1:5" s="150" customFormat="1" ht="15.75">
      <c r="A8" s="394" t="s">
        <v>82</v>
      </c>
      <c r="B8" s="394"/>
      <c r="C8" s="187"/>
      <c r="D8" s="149"/>
      <c r="E8" s="149"/>
    </row>
    <row r="9" spans="1:5" s="150" customFormat="1" ht="15.75">
      <c r="A9" s="151">
        <v>31</v>
      </c>
      <c r="B9" s="149" t="s">
        <v>83</v>
      </c>
      <c r="C9" s="149"/>
      <c r="D9" s="149"/>
      <c r="E9" s="149"/>
    </row>
    <row r="10" spans="1:5" s="150" customFormat="1" ht="15.75">
      <c r="A10" s="151">
        <v>3111</v>
      </c>
      <c r="B10" s="149" t="s">
        <v>84</v>
      </c>
      <c r="C10" s="149"/>
      <c r="D10" s="149"/>
      <c r="E10" s="149"/>
    </row>
    <row r="11" spans="1:5" ht="15.75">
      <c r="A11" s="152">
        <v>3111101</v>
      </c>
      <c r="B11" s="153" t="s">
        <v>85</v>
      </c>
      <c r="C11" s="154">
        <v>5000000</v>
      </c>
      <c r="D11" s="155" t="e">
        <f>+#REF!</f>
        <v>#REF!</v>
      </c>
      <c r="E11" s="155" t="e">
        <f>+C11-D11</f>
        <v>#REF!</v>
      </c>
    </row>
    <row r="12" spans="1:5" ht="15.75">
      <c r="A12" s="152">
        <v>3111332</v>
      </c>
      <c r="B12" s="153" t="s">
        <v>86</v>
      </c>
      <c r="C12" s="155">
        <v>8200000</v>
      </c>
      <c r="D12" s="155" t="e">
        <f>+#REF!</f>
        <v>#REF!</v>
      </c>
      <c r="E12" s="155" t="e">
        <f>+C12-D12</f>
        <v>#REF!</v>
      </c>
    </row>
    <row r="13" spans="1:5" s="150" customFormat="1" ht="15.75">
      <c r="A13" s="192"/>
      <c r="B13" s="192" t="s">
        <v>175</v>
      </c>
      <c r="C13" s="157">
        <f>SUM(C11:C12)</f>
        <v>13200000</v>
      </c>
      <c r="D13" s="157" t="e">
        <f>SUM(D11:D12)</f>
        <v>#REF!</v>
      </c>
      <c r="E13" s="157" t="e">
        <f>SUM(E11:E12)</f>
        <v>#REF!</v>
      </c>
    </row>
    <row r="14" spans="1:5" ht="15.75">
      <c r="A14" s="152">
        <v>3211102</v>
      </c>
      <c r="B14" s="153" t="s">
        <v>87</v>
      </c>
      <c r="C14" s="155">
        <v>20000</v>
      </c>
      <c r="D14" s="155" t="e">
        <f>+#REF!</f>
        <v>#REF!</v>
      </c>
      <c r="E14" s="155" t="e">
        <f>+C14-D14</f>
        <v>#REF!</v>
      </c>
    </row>
    <row r="15" spans="1:5" ht="15.75">
      <c r="A15" s="152">
        <v>3211106</v>
      </c>
      <c r="B15" s="153" t="s">
        <v>88</v>
      </c>
      <c r="C15" s="155">
        <v>150000</v>
      </c>
      <c r="D15" s="155" t="e">
        <f>+#REF!</f>
        <v>#REF!</v>
      </c>
      <c r="E15" s="155" t="e">
        <f aca="true" t="shared" si="0" ref="E15:E46">+C15-D15</f>
        <v>#REF!</v>
      </c>
    </row>
    <row r="16" spans="1:5" ht="15.75">
      <c r="A16" s="188">
        <v>3211107</v>
      </c>
      <c r="B16" s="153" t="s">
        <v>224</v>
      </c>
      <c r="C16" s="155">
        <v>1200000</v>
      </c>
      <c r="D16" s="155" t="e">
        <f>+#REF!</f>
        <v>#REF!</v>
      </c>
      <c r="E16" s="155" t="e">
        <f t="shared" si="0"/>
        <v>#REF!</v>
      </c>
    </row>
    <row r="17" spans="1:5" ht="15.75">
      <c r="A17" s="188">
        <v>3211109</v>
      </c>
      <c r="B17" s="153" t="s">
        <v>225</v>
      </c>
      <c r="C17" s="155">
        <v>50000</v>
      </c>
      <c r="D17" s="155" t="e">
        <f>+#REF!</f>
        <v>#REF!</v>
      </c>
      <c r="E17" s="155" t="e">
        <f t="shared" si="0"/>
        <v>#REF!</v>
      </c>
    </row>
    <row r="18" spans="1:5" ht="15.75">
      <c r="A18" s="188">
        <v>3211111</v>
      </c>
      <c r="B18" s="153" t="s">
        <v>91</v>
      </c>
      <c r="C18" s="155">
        <v>369000</v>
      </c>
      <c r="D18" s="155" t="e">
        <f>+#REF!</f>
        <v>#REF!</v>
      </c>
      <c r="E18" s="155" t="e">
        <f t="shared" si="0"/>
        <v>#REF!</v>
      </c>
    </row>
    <row r="19" spans="1:5" ht="15.75">
      <c r="A19" s="188">
        <v>3211113</v>
      </c>
      <c r="B19" s="153" t="s">
        <v>92</v>
      </c>
      <c r="C19" s="155">
        <v>30000</v>
      </c>
      <c r="D19" s="155" t="e">
        <f>+#REF!</f>
        <v>#REF!</v>
      </c>
      <c r="E19" s="155" t="e">
        <f t="shared" si="0"/>
        <v>#REF!</v>
      </c>
    </row>
    <row r="20" spans="1:5" ht="15.75">
      <c r="A20" s="188">
        <v>3211117</v>
      </c>
      <c r="B20" s="153" t="s">
        <v>93</v>
      </c>
      <c r="C20" s="155">
        <v>35000</v>
      </c>
      <c r="D20" s="155" t="e">
        <f>+#REF!</f>
        <v>#REF!</v>
      </c>
      <c r="E20" s="155" t="e">
        <f t="shared" si="0"/>
        <v>#REF!</v>
      </c>
    </row>
    <row r="21" spans="1:5" ht="15.75">
      <c r="A21" s="188">
        <v>3211119</v>
      </c>
      <c r="B21" s="153" t="s">
        <v>94</v>
      </c>
      <c r="C21" s="155">
        <v>850000</v>
      </c>
      <c r="D21" s="155" t="e">
        <f>+#REF!</f>
        <v>#REF!</v>
      </c>
      <c r="E21" s="155" t="e">
        <f t="shared" si="0"/>
        <v>#REF!</v>
      </c>
    </row>
    <row r="22" spans="1:5" ht="15.75">
      <c r="A22" s="188">
        <v>3211120</v>
      </c>
      <c r="B22" s="153" t="s">
        <v>95</v>
      </c>
      <c r="C22" s="155">
        <v>25000</v>
      </c>
      <c r="D22" s="155" t="e">
        <f>+#REF!</f>
        <v>#REF!</v>
      </c>
      <c r="E22" s="155" t="e">
        <f t="shared" si="0"/>
        <v>#REF!</v>
      </c>
    </row>
    <row r="23" spans="1:5" ht="15.75">
      <c r="A23" s="188">
        <v>3211125</v>
      </c>
      <c r="B23" s="153" t="s">
        <v>96</v>
      </c>
      <c r="C23" s="155">
        <v>300000</v>
      </c>
      <c r="D23" s="155" t="e">
        <f>+#REF!</f>
        <v>#REF!</v>
      </c>
      <c r="E23" s="155" t="e">
        <f t="shared" si="0"/>
        <v>#REF!</v>
      </c>
    </row>
    <row r="24" spans="1:5" ht="15.75">
      <c r="A24" s="188">
        <v>3211126</v>
      </c>
      <c r="B24" s="153" t="s">
        <v>97</v>
      </c>
      <c r="C24" s="155">
        <v>200000</v>
      </c>
      <c r="D24" s="155" t="e">
        <f>+#REF!</f>
        <v>#REF!</v>
      </c>
      <c r="E24" s="155" t="e">
        <f t="shared" si="0"/>
        <v>#REF!</v>
      </c>
    </row>
    <row r="25" spans="1:5" ht="15.75">
      <c r="A25" s="188">
        <v>3211127</v>
      </c>
      <c r="B25" s="153" t="s">
        <v>98</v>
      </c>
      <c r="C25" s="155">
        <v>25000</v>
      </c>
      <c r="D25" s="155" t="e">
        <f>+#REF!</f>
        <v>#REF!</v>
      </c>
      <c r="E25" s="155" t="e">
        <f t="shared" si="0"/>
        <v>#REF!</v>
      </c>
    </row>
    <row r="26" spans="1:5" ht="15.75">
      <c r="A26" s="188">
        <v>3211131</v>
      </c>
      <c r="B26" s="153" t="s">
        <v>223</v>
      </c>
      <c r="C26" s="155">
        <v>95855000</v>
      </c>
      <c r="D26" s="155" t="e">
        <f>+#REF!</f>
        <v>#REF!</v>
      </c>
      <c r="E26" s="155" t="e">
        <f t="shared" si="0"/>
        <v>#REF!</v>
      </c>
    </row>
    <row r="27" spans="1:5" ht="15.75">
      <c r="A27" s="188">
        <v>3221104</v>
      </c>
      <c r="B27" s="153" t="s">
        <v>99</v>
      </c>
      <c r="C27" s="155">
        <v>250000</v>
      </c>
      <c r="D27" s="155" t="e">
        <f>+#REF!</f>
        <v>#REF!</v>
      </c>
      <c r="E27" s="155" t="e">
        <f t="shared" si="0"/>
        <v>#REF!</v>
      </c>
    </row>
    <row r="28" spans="1:5" ht="15.75">
      <c r="A28" s="188">
        <v>3221108</v>
      </c>
      <c r="B28" s="153" t="s">
        <v>100</v>
      </c>
      <c r="C28" s="155">
        <v>100000</v>
      </c>
      <c r="D28" s="155" t="e">
        <f>+#REF!</f>
        <v>#REF!</v>
      </c>
      <c r="E28" s="155" t="e">
        <f t="shared" si="0"/>
        <v>#REF!</v>
      </c>
    </row>
    <row r="29" spans="1:5" ht="15.75">
      <c r="A29" s="188">
        <v>3231201</v>
      </c>
      <c r="B29" s="153" t="s">
        <v>101</v>
      </c>
      <c r="C29" s="155">
        <v>32484000</v>
      </c>
      <c r="D29" s="155" t="e">
        <f>+#REF!</f>
        <v>#REF!</v>
      </c>
      <c r="E29" s="155" t="e">
        <f t="shared" si="0"/>
        <v>#REF!</v>
      </c>
    </row>
    <row r="30" spans="1:5" ht="15.75">
      <c r="A30" s="188">
        <v>3243101</v>
      </c>
      <c r="B30" s="153" t="s">
        <v>102</v>
      </c>
      <c r="C30" s="155">
        <v>3500000</v>
      </c>
      <c r="D30" s="155" t="e">
        <f>+#REF!</f>
        <v>#REF!</v>
      </c>
      <c r="E30" s="155" t="e">
        <f t="shared" si="0"/>
        <v>#REF!</v>
      </c>
    </row>
    <row r="31" spans="1:5" ht="15.75">
      <c r="A31" s="188">
        <v>3243102</v>
      </c>
      <c r="B31" s="153" t="s">
        <v>103</v>
      </c>
      <c r="C31" s="155">
        <v>200000</v>
      </c>
      <c r="D31" s="155" t="e">
        <f>+#REF!</f>
        <v>#REF!</v>
      </c>
      <c r="E31" s="155" t="e">
        <f t="shared" si="0"/>
        <v>#REF!</v>
      </c>
    </row>
    <row r="32" spans="1:5" ht="15.75">
      <c r="A32" s="188">
        <v>3244101</v>
      </c>
      <c r="B32" s="153" t="s">
        <v>104</v>
      </c>
      <c r="C32" s="155">
        <v>4500000</v>
      </c>
      <c r="D32" s="155" t="e">
        <f>+#REF!</f>
        <v>#REF!</v>
      </c>
      <c r="E32" s="155" t="e">
        <f t="shared" si="0"/>
        <v>#REF!</v>
      </c>
    </row>
    <row r="33" spans="1:5" ht="15.75">
      <c r="A33" s="188">
        <v>3244102</v>
      </c>
      <c r="B33" s="153" t="s">
        <v>105</v>
      </c>
      <c r="C33" s="155">
        <v>500000</v>
      </c>
      <c r="D33" s="155" t="e">
        <f>+#REF!</f>
        <v>#REF!</v>
      </c>
      <c r="E33" s="155" t="e">
        <f t="shared" si="0"/>
        <v>#REF!</v>
      </c>
    </row>
    <row r="34" spans="1:5" ht="15.75">
      <c r="A34" s="188">
        <v>3251104</v>
      </c>
      <c r="B34" s="153" t="s">
        <v>226</v>
      </c>
      <c r="C34" s="155">
        <v>9216000</v>
      </c>
      <c r="D34" s="155" t="e">
        <f>+#REF!</f>
        <v>#REF!</v>
      </c>
      <c r="E34" s="155" t="e">
        <f t="shared" si="0"/>
        <v>#REF!</v>
      </c>
    </row>
    <row r="35" spans="1:5" ht="15.75">
      <c r="A35" s="188">
        <v>3251109</v>
      </c>
      <c r="B35" s="153" t="s">
        <v>106</v>
      </c>
      <c r="C35" s="155">
        <v>5500000</v>
      </c>
      <c r="D35" s="155" t="e">
        <f>+#REF!</f>
        <v>#REF!</v>
      </c>
      <c r="E35" s="155" t="e">
        <f t="shared" si="0"/>
        <v>#REF!</v>
      </c>
    </row>
    <row r="36" spans="1:5" ht="15.75">
      <c r="A36" s="188">
        <v>3255101</v>
      </c>
      <c r="B36" s="153" t="s">
        <v>107</v>
      </c>
      <c r="C36" s="155">
        <v>1500000</v>
      </c>
      <c r="D36" s="155" t="e">
        <f>+#REF!</f>
        <v>#REF!</v>
      </c>
      <c r="E36" s="155" t="e">
        <f t="shared" si="0"/>
        <v>#REF!</v>
      </c>
    </row>
    <row r="37" spans="1:5" ht="15.75">
      <c r="A37" s="188">
        <v>3255102</v>
      </c>
      <c r="B37" s="153" t="s">
        <v>32</v>
      </c>
      <c r="C37" s="155">
        <v>150000</v>
      </c>
      <c r="D37" s="155" t="e">
        <f>+#REF!</f>
        <v>#REF!</v>
      </c>
      <c r="E37" s="155" t="e">
        <f t="shared" si="0"/>
        <v>#REF!</v>
      </c>
    </row>
    <row r="38" spans="1:5" ht="15.75">
      <c r="A38" s="188">
        <v>3255104</v>
      </c>
      <c r="B38" s="153" t="s">
        <v>227</v>
      </c>
      <c r="C38" s="155">
        <v>2500000</v>
      </c>
      <c r="D38" s="155" t="e">
        <f>+#REF!</f>
        <v>#REF!</v>
      </c>
      <c r="E38" s="155" t="e">
        <f t="shared" si="0"/>
        <v>#REF!</v>
      </c>
    </row>
    <row r="39" spans="1:5" ht="15.75">
      <c r="A39" s="188">
        <v>3256106</v>
      </c>
      <c r="B39" s="153" t="s">
        <v>228</v>
      </c>
      <c r="C39" s="155">
        <v>20000</v>
      </c>
      <c r="D39" s="155" t="e">
        <f>+#REF!</f>
        <v>#REF!</v>
      </c>
      <c r="E39" s="155" t="e">
        <f t="shared" si="0"/>
        <v>#REF!</v>
      </c>
    </row>
    <row r="40" spans="1:5" ht="15.75">
      <c r="A40" s="188">
        <v>3257103</v>
      </c>
      <c r="B40" s="153" t="s">
        <v>229</v>
      </c>
      <c r="C40" s="155">
        <v>0</v>
      </c>
      <c r="D40" s="155" t="e">
        <f>+#REF!</f>
        <v>#REF!</v>
      </c>
      <c r="E40" s="155" t="e">
        <f t="shared" si="0"/>
        <v>#REF!</v>
      </c>
    </row>
    <row r="41" spans="1:5" ht="15.75">
      <c r="A41" s="188">
        <v>3257104</v>
      </c>
      <c r="B41" s="153" t="s">
        <v>231</v>
      </c>
      <c r="C41" s="155">
        <v>500000</v>
      </c>
      <c r="D41" s="155" t="e">
        <f>+#REF!</f>
        <v>#REF!</v>
      </c>
      <c r="E41" s="155" t="e">
        <f t="shared" si="0"/>
        <v>#REF!</v>
      </c>
    </row>
    <row r="42" spans="1:5" ht="15.75">
      <c r="A42" s="188">
        <v>3257301</v>
      </c>
      <c r="B42" s="153" t="s">
        <v>111</v>
      </c>
      <c r="C42" s="155">
        <v>1000000</v>
      </c>
      <c r="D42" s="155" t="e">
        <f>+#REF!</f>
        <v>#REF!</v>
      </c>
      <c r="E42" s="155" t="e">
        <f t="shared" si="0"/>
        <v>#REF!</v>
      </c>
    </row>
    <row r="43" spans="1:5" ht="15.75">
      <c r="A43" s="188">
        <v>3258101</v>
      </c>
      <c r="B43" s="153" t="s">
        <v>230</v>
      </c>
      <c r="C43" s="155">
        <v>200000</v>
      </c>
      <c r="D43" s="155" t="e">
        <f>+#REF!</f>
        <v>#REF!</v>
      </c>
      <c r="E43" s="155" t="e">
        <f t="shared" si="0"/>
        <v>#REF!</v>
      </c>
    </row>
    <row r="44" spans="1:5" ht="15.75">
      <c r="A44" s="188">
        <v>3258102</v>
      </c>
      <c r="B44" s="153" t="s">
        <v>121</v>
      </c>
      <c r="C44" s="155">
        <v>50000</v>
      </c>
      <c r="D44" s="155" t="e">
        <f>+#REF!</f>
        <v>#REF!</v>
      </c>
      <c r="E44" s="155" t="e">
        <f t="shared" si="0"/>
        <v>#REF!</v>
      </c>
    </row>
    <row r="45" spans="1:5" ht="15.75">
      <c r="A45" s="188">
        <v>3258103</v>
      </c>
      <c r="B45" s="153" t="s">
        <v>220</v>
      </c>
      <c r="C45" s="155">
        <v>100000</v>
      </c>
      <c r="D45" s="155" t="e">
        <f>+#REF!</f>
        <v>#REF!</v>
      </c>
      <c r="E45" s="155" t="e">
        <f t="shared" si="0"/>
        <v>#REF!</v>
      </c>
    </row>
    <row r="46" spans="1:5" ht="15.75">
      <c r="A46" s="188">
        <v>3258108</v>
      </c>
      <c r="B46" s="153" t="s">
        <v>113</v>
      </c>
      <c r="C46" s="155">
        <v>100000</v>
      </c>
      <c r="D46" s="155" t="e">
        <f>+#REF!</f>
        <v>#REF!</v>
      </c>
      <c r="E46" s="155" t="e">
        <f t="shared" si="0"/>
        <v>#REF!</v>
      </c>
    </row>
    <row r="47" spans="1:5" s="150" customFormat="1" ht="15.75">
      <c r="A47" s="192"/>
      <c r="B47" s="192" t="s">
        <v>176</v>
      </c>
      <c r="C47" s="157">
        <f>SUM(C14:C46)</f>
        <v>161479000</v>
      </c>
      <c r="D47" s="157" t="e">
        <f>SUM(D14:D46)</f>
        <v>#REF!</v>
      </c>
      <c r="E47" s="157" t="e">
        <f>SUM(E14:E46)</f>
        <v>#REF!</v>
      </c>
    </row>
    <row r="48" spans="1:5" s="150" customFormat="1" ht="15.75">
      <c r="A48" s="190"/>
      <c r="B48" s="149" t="s">
        <v>166</v>
      </c>
      <c r="C48" s="157">
        <f>+C13+C47</f>
        <v>174679000</v>
      </c>
      <c r="D48" s="157" t="e">
        <f>+D13+D47</f>
        <v>#REF!</v>
      </c>
      <c r="E48" s="157" t="e">
        <f>+E13+E47</f>
        <v>#REF!</v>
      </c>
    </row>
    <row r="49" spans="1:5" s="150" customFormat="1" ht="15.75">
      <c r="A49" s="151" t="s">
        <v>114</v>
      </c>
      <c r="B49" s="149" t="s">
        <v>115</v>
      </c>
      <c r="C49" s="157"/>
      <c r="D49" s="157"/>
      <c r="E49" s="157"/>
    </row>
    <row r="50" spans="1:5" ht="15.75">
      <c r="A50" s="152">
        <v>4112101</v>
      </c>
      <c r="B50" s="153" t="s">
        <v>112</v>
      </c>
      <c r="C50" s="155">
        <v>42000000</v>
      </c>
      <c r="D50" s="155" t="e">
        <f>+#REF!</f>
        <v>#REF!</v>
      </c>
      <c r="E50" s="155" t="e">
        <f>+C50-D50</f>
        <v>#REF!</v>
      </c>
    </row>
    <row r="51" spans="1:5" ht="15.75">
      <c r="A51" s="152">
        <v>4112202</v>
      </c>
      <c r="B51" s="158" t="s">
        <v>116</v>
      </c>
      <c r="C51" s="155">
        <v>24000000</v>
      </c>
      <c r="D51" s="155" t="e">
        <f>+#REF!</f>
        <v>#REF!</v>
      </c>
      <c r="E51" s="155" t="e">
        <f aca="true" t="shared" si="1" ref="E51:E57">+C51-D51</f>
        <v>#REF!</v>
      </c>
    </row>
    <row r="52" spans="1:5" ht="15.75">
      <c r="A52" s="152">
        <v>4112204</v>
      </c>
      <c r="B52" s="158" t="s">
        <v>117</v>
      </c>
      <c r="C52" s="155">
        <v>0</v>
      </c>
      <c r="D52" s="155" t="e">
        <f>+#REF!</f>
        <v>#REF!</v>
      </c>
      <c r="E52" s="155" t="e">
        <f t="shared" si="1"/>
        <v>#REF!</v>
      </c>
    </row>
    <row r="53" spans="1:5" ht="15.75">
      <c r="A53" s="152">
        <v>4112303</v>
      </c>
      <c r="B53" s="158" t="s">
        <v>118</v>
      </c>
      <c r="C53" s="155">
        <v>0</v>
      </c>
      <c r="D53" s="155" t="e">
        <f>+#REF!</f>
        <v>#REF!</v>
      </c>
      <c r="E53" s="155" t="e">
        <f t="shared" si="1"/>
        <v>#REF!</v>
      </c>
    </row>
    <row r="54" spans="1:5" ht="15.75">
      <c r="A54" s="152">
        <v>4112310</v>
      </c>
      <c r="B54" s="158" t="s">
        <v>119</v>
      </c>
      <c r="C54" s="155">
        <v>0</v>
      </c>
      <c r="D54" s="155" t="e">
        <f>+#REF!</f>
        <v>#REF!</v>
      </c>
      <c r="E54" s="155" t="e">
        <f t="shared" si="1"/>
        <v>#REF!</v>
      </c>
    </row>
    <row r="55" spans="1:5" ht="15.75">
      <c r="A55" s="152">
        <v>4112312</v>
      </c>
      <c r="B55" s="158" t="s">
        <v>120</v>
      </c>
      <c r="C55" s="155">
        <v>2300000</v>
      </c>
      <c r="D55" s="155" t="e">
        <f>+#REF!</f>
        <v>#REF!</v>
      </c>
      <c r="E55" s="155" t="e">
        <f t="shared" si="1"/>
        <v>#REF!</v>
      </c>
    </row>
    <row r="56" spans="1:5" ht="15.75">
      <c r="A56" s="152">
        <v>4112314</v>
      </c>
      <c r="B56" s="153" t="s">
        <v>121</v>
      </c>
      <c r="C56" s="155">
        <v>20000000</v>
      </c>
      <c r="D56" s="155" t="e">
        <f>+#REF!</f>
        <v>#REF!</v>
      </c>
      <c r="E56" s="155" t="e">
        <f t="shared" si="1"/>
        <v>#REF!</v>
      </c>
    </row>
    <row r="57" spans="1:5" ht="15.75">
      <c r="A57" s="152">
        <v>4112316</v>
      </c>
      <c r="B57" s="158" t="s">
        <v>122</v>
      </c>
      <c r="C57" s="155">
        <v>150000</v>
      </c>
      <c r="D57" s="155" t="e">
        <f>+#REF!</f>
        <v>#REF!</v>
      </c>
      <c r="E57" s="155" t="e">
        <f t="shared" si="1"/>
        <v>#REF!</v>
      </c>
    </row>
    <row r="58" spans="1:5" s="150" customFormat="1" ht="15.75">
      <c r="A58" s="192"/>
      <c r="B58" s="192" t="s">
        <v>177</v>
      </c>
      <c r="C58" s="157">
        <f>SUM(C50:C57)</f>
        <v>88450000</v>
      </c>
      <c r="D58" s="157" t="e">
        <f>SUM(D50:D57)</f>
        <v>#REF!</v>
      </c>
      <c r="E58" s="157" t="e">
        <f>SUM(E50:E57)</f>
        <v>#REF!</v>
      </c>
    </row>
    <row r="59" spans="1:5" ht="15.75">
      <c r="A59" s="152">
        <v>4211101</v>
      </c>
      <c r="B59" s="158" t="s">
        <v>178</v>
      </c>
      <c r="C59" s="155">
        <v>231550000</v>
      </c>
      <c r="D59" s="155" t="e">
        <f>+#REF!</f>
        <v>#REF!</v>
      </c>
      <c r="E59" s="155" t="e">
        <f>+C59-D59</f>
        <v>#REF!</v>
      </c>
    </row>
    <row r="60" spans="1:5" s="162" customFormat="1" ht="15.75">
      <c r="A60" s="184"/>
      <c r="B60" s="160" t="s">
        <v>167</v>
      </c>
      <c r="C60" s="161">
        <f>+C58+C59</f>
        <v>320000000</v>
      </c>
      <c r="D60" s="161" t="e">
        <f>+D58+D59</f>
        <v>#REF!</v>
      </c>
      <c r="E60" s="161" t="e">
        <f>+E58+E59</f>
        <v>#REF!</v>
      </c>
    </row>
    <row r="61" spans="1:5" ht="15.75">
      <c r="A61" s="153"/>
      <c r="B61" s="151" t="s">
        <v>168</v>
      </c>
      <c r="C61" s="157">
        <f>+C48+C60</f>
        <v>494679000</v>
      </c>
      <c r="D61" s="157" t="e">
        <f>+D48+D60</f>
        <v>#REF!</v>
      </c>
      <c r="E61" s="157" t="e">
        <f>+E48+E60</f>
        <v>#REF!</v>
      </c>
    </row>
  </sheetData>
  <sheetProtection/>
  <mergeCells count="6">
    <mergeCell ref="A1:E1"/>
    <mergeCell ref="A2:E2"/>
    <mergeCell ref="A3:E3"/>
    <mergeCell ref="A4:E4"/>
    <mergeCell ref="A5:E5"/>
    <mergeCell ref="A8:B8"/>
  </mergeCells>
  <printOptions/>
  <pageMargins left="0.5" right="0.25" top="0.25" bottom="0.2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1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8.8515625" style="0" customWidth="1"/>
    <col min="2" max="2" width="27.57421875" style="0" bestFit="1" customWidth="1"/>
    <col min="3" max="3" width="10.28125" style="0" bestFit="1" customWidth="1"/>
    <col min="4" max="5" width="9.421875" style="113" bestFit="1" customWidth="1"/>
    <col min="6" max="7" width="9.57421875" style="113" bestFit="1" customWidth="1"/>
    <col min="8" max="8" width="9.421875" style="0" bestFit="1" customWidth="1"/>
    <col min="9" max="9" width="9.57421875" style="0" bestFit="1" customWidth="1"/>
  </cols>
  <sheetData>
    <row r="1" spans="1:8" ht="21.75" customHeight="1">
      <c r="A1" s="411" t="s">
        <v>0</v>
      </c>
      <c r="B1" s="411"/>
      <c r="C1" s="411"/>
      <c r="D1" s="411"/>
      <c r="E1" s="411"/>
      <c r="F1" s="411"/>
      <c r="G1" s="411"/>
      <c r="H1" s="411"/>
    </row>
    <row r="2" spans="1:8" ht="16.5">
      <c r="A2" s="412" t="s">
        <v>194</v>
      </c>
      <c r="B2" s="412"/>
      <c r="C2" s="412"/>
      <c r="D2" s="412"/>
      <c r="E2" s="412"/>
      <c r="F2" s="412"/>
      <c r="G2" s="412"/>
      <c r="H2" s="412"/>
    </row>
    <row r="3" spans="1:8" ht="16.5">
      <c r="A3" s="413" t="s">
        <v>195</v>
      </c>
      <c r="B3" s="413"/>
      <c r="C3" s="413"/>
      <c r="D3" s="413"/>
      <c r="E3" s="413"/>
      <c r="F3" s="413"/>
      <c r="G3" s="413"/>
      <c r="H3" s="413"/>
    </row>
    <row r="4" spans="1:8" ht="16.5">
      <c r="A4" s="413" t="s">
        <v>196</v>
      </c>
      <c r="B4" s="413"/>
      <c r="C4" s="413"/>
      <c r="D4" s="413"/>
      <c r="E4" s="413"/>
      <c r="F4" s="413"/>
      <c r="G4" s="413"/>
      <c r="H4" s="413"/>
    </row>
    <row r="5" spans="1:8" ht="15">
      <c r="A5" s="414" t="s">
        <v>197</v>
      </c>
      <c r="B5" s="414"/>
      <c r="C5" s="414"/>
      <c r="D5" s="414"/>
      <c r="E5" s="414"/>
      <c r="F5" s="414"/>
      <c r="G5" s="414"/>
      <c r="H5" s="414"/>
    </row>
    <row r="6" spans="1:2" ht="8.25" customHeight="1">
      <c r="A6" s="112"/>
      <c r="B6" s="112"/>
    </row>
    <row r="7" spans="1:8" ht="20.25">
      <c r="A7" s="415" t="s">
        <v>211</v>
      </c>
      <c r="B7" s="416"/>
      <c r="C7" s="416"/>
      <c r="D7" s="416"/>
      <c r="E7" s="416"/>
      <c r="F7" s="416"/>
      <c r="G7" s="416"/>
      <c r="H7" s="416"/>
    </row>
    <row r="8" spans="1:8" ht="10.5" customHeight="1">
      <c r="A8" s="114"/>
      <c r="B8" s="114"/>
      <c r="C8" s="114"/>
      <c r="D8" s="115"/>
      <c r="E8" s="115"/>
      <c r="F8" s="115"/>
      <c r="G8" s="115"/>
      <c r="H8" s="114"/>
    </row>
    <row r="9" spans="1:12" s="117" customFormat="1" ht="19.5" customHeight="1">
      <c r="A9" s="116"/>
      <c r="B9" s="116"/>
      <c r="C9" s="408" t="s">
        <v>198</v>
      </c>
      <c r="D9" s="408"/>
      <c r="E9" s="408"/>
      <c r="F9" s="408"/>
      <c r="G9" s="408"/>
      <c r="H9" s="408"/>
      <c r="L9" s="118"/>
    </row>
    <row r="10" spans="1:8" s="119" customFormat="1" ht="12.75" customHeight="1">
      <c r="A10" s="409" t="s">
        <v>199</v>
      </c>
      <c r="B10" s="409" t="s">
        <v>200</v>
      </c>
      <c r="C10" s="409" t="s">
        <v>201</v>
      </c>
      <c r="D10" s="410" t="s">
        <v>202</v>
      </c>
      <c r="E10" s="410"/>
      <c r="F10" s="410"/>
      <c r="G10" s="410"/>
      <c r="H10" s="409" t="s">
        <v>203</v>
      </c>
    </row>
    <row r="11" spans="1:8" s="119" customFormat="1" ht="36" customHeight="1">
      <c r="A11" s="409"/>
      <c r="B11" s="409"/>
      <c r="C11" s="409"/>
      <c r="D11" s="120" t="s">
        <v>204</v>
      </c>
      <c r="E11" s="120" t="s">
        <v>205</v>
      </c>
      <c r="F11" s="120" t="s">
        <v>206</v>
      </c>
      <c r="G11" s="120" t="s">
        <v>207</v>
      </c>
      <c r="H11" s="409"/>
    </row>
    <row r="12" spans="1:8" s="117" customFormat="1" ht="15.75" customHeight="1">
      <c r="A12" s="398" t="s">
        <v>208</v>
      </c>
      <c r="B12" s="399"/>
      <c r="C12" s="121"/>
      <c r="D12" s="122"/>
      <c r="E12" s="122"/>
      <c r="F12" s="122"/>
      <c r="G12" s="122"/>
      <c r="H12" s="121"/>
    </row>
    <row r="13" spans="1:8" ht="15" customHeight="1">
      <c r="A13" s="123">
        <f>+'[1]স্মারণী-৪ এর বিস্তারিত'!A6</f>
        <v>31</v>
      </c>
      <c r="B13" s="123" t="str">
        <f>+'[1]স্মারণী-৪ এর বিস্তারিত'!B6</f>
        <v>Kg©Pvix‡`i cÖwZ`vb (†eZb-fvZv I m¤§vbx)</v>
      </c>
      <c r="C13" s="124"/>
      <c r="D13" s="125"/>
      <c r="E13" s="125"/>
      <c r="F13" s="125"/>
      <c r="G13" s="125"/>
      <c r="H13" s="124"/>
    </row>
    <row r="14" spans="1:9" ht="15" customHeight="1">
      <c r="A14" s="126">
        <f>+'[1]স্মারণী-৪ এর বিস্তারিত'!A7</f>
        <v>3111101</v>
      </c>
      <c r="B14" s="127" t="str">
        <f>+'[1]স্মারণী-৪ এর বিস্তারিত'!B7</f>
        <v>cÖK‡íi Rbe‡ji †eZb-fvZvw`</v>
      </c>
      <c r="C14" s="128">
        <f>+'[1]স্মারণী-৪ এর বিস্তারিত'!C7</f>
        <v>6900</v>
      </c>
      <c r="D14" s="125">
        <f>+C14/4</f>
        <v>1725</v>
      </c>
      <c r="E14" s="125">
        <f>SUM(C14-D14)/3</f>
        <v>1725</v>
      </c>
      <c r="F14" s="125">
        <f>SUM(C14-D14-E14)/2</f>
        <v>1725</v>
      </c>
      <c r="G14" s="125">
        <f>+C14-D14-E14-F14</f>
        <v>1725</v>
      </c>
      <c r="H14" s="128">
        <f>SUM(D14:G14)</f>
        <v>6900</v>
      </c>
      <c r="I14" s="129">
        <f>+C14-H14</f>
        <v>0</v>
      </c>
    </row>
    <row r="15" spans="1:9" ht="15" customHeight="1">
      <c r="A15" s="126">
        <f>+'[1]স্মারণী-৪ এর বিস্তারিত'!A8</f>
        <v>3111332</v>
      </c>
      <c r="B15" s="127" t="str">
        <f>+'[1]স্মারণী-৪ এর বিস্তারিত'!B8</f>
        <v>m¤§vbx fvZv/wd/cvwikÖwgK</v>
      </c>
      <c r="C15" s="128">
        <f>+'[1]স্মারণী-৪ এর বিস্তারিত'!C8</f>
        <v>8500</v>
      </c>
      <c r="D15" s="125">
        <f>+C15/4</f>
        <v>2125</v>
      </c>
      <c r="E15" s="125">
        <f>SUM(C15-D15)/3</f>
        <v>2125</v>
      </c>
      <c r="F15" s="125">
        <f>SUM(C15-D15-E15)/2</f>
        <v>2125</v>
      </c>
      <c r="G15" s="125">
        <f>+C15-D15-E15-F15</f>
        <v>2125</v>
      </c>
      <c r="H15" s="128">
        <f>SUM(D15:G15)</f>
        <v>8500</v>
      </c>
      <c r="I15" s="129">
        <f aca="true" t="shared" si="0" ref="I15:I65">+C15-H15</f>
        <v>0</v>
      </c>
    </row>
    <row r="16" spans="1:9" s="132" customFormat="1" ht="15" customHeight="1">
      <c r="A16" s="400" t="str">
        <f>+'[2]স্মারণী-৫ এর ৪ নম্বর'!B9</f>
        <v>Dc‡gvU †eZb fvZv I m¤§vbx</v>
      </c>
      <c r="B16" s="401"/>
      <c r="C16" s="130">
        <f aca="true" t="shared" si="1" ref="C16:H16">SUM(C14:C15)</f>
        <v>15400</v>
      </c>
      <c r="D16" s="131">
        <f t="shared" si="1"/>
        <v>3850</v>
      </c>
      <c r="E16" s="131">
        <f t="shared" si="1"/>
        <v>3850</v>
      </c>
      <c r="F16" s="131">
        <f t="shared" si="1"/>
        <v>3850</v>
      </c>
      <c r="G16" s="131">
        <f t="shared" si="1"/>
        <v>3850</v>
      </c>
      <c r="H16" s="130">
        <f t="shared" si="1"/>
        <v>15400</v>
      </c>
      <c r="I16" s="129">
        <f t="shared" si="0"/>
        <v>0</v>
      </c>
    </row>
    <row r="17" spans="1:9" s="132" customFormat="1" ht="15" customHeight="1">
      <c r="A17" s="123">
        <f>+'[1]স্মারণী-৪ এর বিস্তারিত'!A10</f>
        <v>32</v>
      </c>
      <c r="B17" s="133" t="str">
        <f>+'[1]স্মারণী-৪ এর বিস্তারিত'!B10</f>
        <v>cb¨ I †mevi e¨envi t</v>
      </c>
      <c r="C17" s="134"/>
      <c r="D17" s="135"/>
      <c r="E17" s="135"/>
      <c r="F17" s="135"/>
      <c r="G17" s="135"/>
      <c r="H17" s="134"/>
      <c r="I17" s="129">
        <f t="shared" si="0"/>
        <v>0</v>
      </c>
    </row>
    <row r="18" spans="1:9" ht="15" customHeight="1">
      <c r="A18" s="126">
        <f>+'[1]স্মারণী-৪ এর বিস্তারিত'!A11</f>
        <v>3211102</v>
      </c>
      <c r="B18" s="127" t="str">
        <f>+'[1]স্মারণী-৪ এর বিস্তারিত'!B11</f>
        <v>cwi¯‹vi cwi”QbœZv</v>
      </c>
      <c r="C18" s="128">
        <f>+'[1]স্মারণী-৪ এর বিস্তারিত'!C11</f>
        <v>20</v>
      </c>
      <c r="D18" s="125">
        <f>+C18/4</f>
        <v>5</v>
      </c>
      <c r="E18" s="125">
        <f aca="true" t="shared" si="2" ref="E18:E48">SUM(C18-D18)/3</f>
        <v>5</v>
      </c>
      <c r="F18" s="125">
        <f aca="true" t="shared" si="3" ref="F18:F48">SUM(C18-D18-E18)/2</f>
        <v>5</v>
      </c>
      <c r="G18" s="125">
        <f aca="true" t="shared" si="4" ref="G18:G48">+C18-D18-E18-F18</f>
        <v>5</v>
      </c>
      <c r="H18" s="128">
        <f>SUM(D18:G18)</f>
        <v>20</v>
      </c>
      <c r="I18" s="129">
        <f t="shared" si="0"/>
        <v>0</v>
      </c>
    </row>
    <row r="19" spans="1:9" ht="15">
      <c r="A19" s="126">
        <f>+'[1]স্মারণী-৪ এর বিস্তারিত'!A12</f>
        <v>3211106</v>
      </c>
      <c r="B19" s="127" t="str">
        <f>+'[1]স্মারণী-৪ এর বিস্তারিত'!B12</f>
        <v>Avc¨vqb e¨q</v>
      </c>
      <c r="C19" s="128">
        <f>+'[1]স্মারণী-৪ এর বিস্তারিত'!C12</f>
        <v>150</v>
      </c>
      <c r="D19" s="125">
        <f aca="true" t="shared" si="5" ref="D19:D42">+C19/4</f>
        <v>37.5</v>
      </c>
      <c r="E19" s="125">
        <f t="shared" si="2"/>
        <v>37.5</v>
      </c>
      <c r="F19" s="125">
        <f t="shared" si="3"/>
        <v>37.5</v>
      </c>
      <c r="G19" s="125">
        <f t="shared" si="4"/>
        <v>37.5</v>
      </c>
      <c r="H19" s="128">
        <f aca="true" t="shared" si="6" ref="H19:H48">SUM(D19:G19)</f>
        <v>150</v>
      </c>
      <c r="I19" s="129">
        <f t="shared" si="0"/>
        <v>0</v>
      </c>
    </row>
    <row r="20" spans="1:9" ht="15" customHeight="1">
      <c r="A20" s="126">
        <f>+'[1]স্মারণী-৪ এর বিস্তারিত'!A13</f>
        <v>3211107</v>
      </c>
      <c r="B20" s="127" t="str">
        <f>+'[1]স্মারণী-৪ এর বিস্তারিত'!B13</f>
        <v>nvqvwis PvR© (Rbej I hvbevnb)</v>
      </c>
      <c r="C20" s="128">
        <f>+'[1]স্মারণী-৪ এর বিস্তারিত'!C13</f>
        <v>99123</v>
      </c>
      <c r="D20" s="125">
        <v>25500</v>
      </c>
      <c r="E20" s="125">
        <f t="shared" si="2"/>
        <v>24541</v>
      </c>
      <c r="F20" s="125">
        <f t="shared" si="3"/>
        <v>24541</v>
      </c>
      <c r="G20" s="125">
        <f t="shared" si="4"/>
        <v>24541</v>
      </c>
      <c r="H20" s="128">
        <f t="shared" si="6"/>
        <v>99123</v>
      </c>
      <c r="I20" s="129">
        <f t="shared" si="0"/>
        <v>0</v>
      </c>
    </row>
    <row r="21" spans="1:9" ht="15" customHeight="1">
      <c r="A21" s="126">
        <f>+'[1]স্মারণী-৪ এর বিস্তারিত'!A14</f>
        <v>3211109</v>
      </c>
      <c r="B21" s="127" t="str">
        <f>+'[1]স্মারণী-৪ এর বিস্তারিত'!B14</f>
        <v>AwbqwgZ kÖwgK</v>
      </c>
      <c r="C21" s="128">
        <f>+'[1]স্মারণী-৪ এর বিস্তারিত'!C14</f>
        <v>40</v>
      </c>
      <c r="D21" s="125">
        <f t="shared" si="5"/>
        <v>10</v>
      </c>
      <c r="E21" s="125">
        <f t="shared" si="2"/>
        <v>10</v>
      </c>
      <c r="F21" s="125">
        <f t="shared" si="3"/>
        <v>10</v>
      </c>
      <c r="G21" s="125">
        <f t="shared" si="4"/>
        <v>10</v>
      </c>
      <c r="H21" s="128">
        <f t="shared" si="6"/>
        <v>40</v>
      </c>
      <c r="I21" s="129">
        <f t="shared" si="0"/>
        <v>0</v>
      </c>
    </row>
    <row r="22" spans="1:9" ht="15" customHeight="1">
      <c r="A22" s="126">
        <f>+'[1]স্মারণী-৪ এর বিস্তারিত'!A15</f>
        <v>3211111</v>
      </c>
      <c r="B22" s="127" t="str">
        <f>+'[1]স্মারণী-৪ এর বিস্তারিত'!B15</f>
        <v>‡mwgbvi, Kbdv‡iÝ</v>
      </c>
      <c r="C22" s="128">
        <f>+'[1]স্মারণী-৪ এর বিস্তারিত'!C15</f>
        <v>400</v>
      </c>
      <c r="D22" s="125">
        <v>400</v>
      </c>
      <c r="E22" s="125">
        <f t="shared" si="2"/>
        <v>0</v>
      </c>
      <c r="F22" s="125">
        <f t="shared" si="3"/>
        <v>0</v>
      </c>
      <c r="G22" s="125">
        <f t="shared" si="4"/>
        <v>0</v>
      </c>
      <c r="H22" s="128">
        <f t="shared" si="6"/>
        <v>400</v>
      </c>
      <c r="I22" s="129">
        <f t="shared" si="0"/>
        <v>0</v>
      </c>
    </row>
    <row r="23" spans="1:9" ht="15">
      <c r="A23" s="126">
        <f>+'[1]স্মারণী-৪ এর বিস্তারিত'!A16</f>
        <v>3211113</v>
      </c>
      <c r="B23" s="127" t="str">
        <f>+'[1]স্মারণী-৪ এর বিস্তারিত'!B16</f>
        <v>we`¨yr</v>
      </c>
      <c r="C23" s="128">
        <f>+'[1]স্মারণী-৪ এর বিস্তারিত'!C16</f>
        <v>40</v>
      </c>
      <c r="D23" s="125">
        <v>0</v>
      </c>
      <c r="E23" s="125">
        <f t="shared" si="2"/>
        <v>13.333333333333334</v>
      </c>
      <c r="F23" s="125">
        <f t="shared" si="3"/>
        <v>13.333333333333332</v>
      </c>
      <c r="G23" s="125">
        <f t="shared" si="4"/>
        <v>13.333333333333332</v>
      </c>
      <c r="H23" s="128">
        <f t="shared" si="6"/>
        <v>40</v>
      </c>
      <c r="I23" s="129">
        <f t="shared" si="0"/>
        <v>0</v>
      </c>
    </row>
    <row r="24" spans="1:9" ht="15" customHeight="1">
      <c r="A24" s="126">
        <f>+'[1]স্মারণী-৪ এর বিস্তারিত'!A17</f>
        <v>3211117</v>
      </c>
      <c r="B24" s="127" t="str">
        <f>+'[1]স্মারণী-৪ এর বিস্তারিত'!B17</f>
        <v>‡U‡jK&amp;ª/d¨vK&amp;ª/B›Uvi‡bU</v>
      </c>
      <c r="C24" s="128">
        <f>+'[1]স্মারণী-৪ এর বিস্তারিত'!C17</f>
        <v>40</v>
      </c>
      <c r="D24" s="125">
        <f t="shared" si="5"/>
        <v>10</v>
      </c>
      <c r="E24" s="125">
        <f t="shared" si="2"/>
        <v>10</v>
      </c>
      <c r="F24" s="125">
        <f t="shared" si="3"/>
        <v>10</v>
      </c>
      <c r="G24" s="125">
        <f t="shared" si="4"/>
        <v>10</v>
      </c>
      <c r="H24" s="128">
        <f t="shared" si="6"/>
        <v>40</v>
      </c>
      <c r="I24" s="129">
        <f t="shared" si="0"/>
        <v>0</v>
      </c>
    </row>
    <row r="25" spans="1:9" ht="15">
      <c r="A25" s="126">
        <f>+'[1]স্মারণী-৪ এর বিস্তারিত'!A18</f>
        <v>3211119</v>
      </c>
      <c r="B25" s="127" t="str">
        <f>+'[1]স্মারণী-৪ এর বিস্তারিত'!B18</f>
        <v>WvK</v>
      </c>
      <c r="C25" s="128">
        <f>+'[1]স্মারণী-৪ এর বিস্তারিত'!C18</f>
        <v>1000</v>
      </c>
      <c r="D25" s="125">
        <f t="shared" si="5"/>
        <v>250</v>
      </c>
      <c r="E25" s="125">
        <f t="shared" si="2"/>
        <v>250</v>
      </c>
      <c r="F25" s="125">
        <f t="shared" si="3"/>
        <v>250</v>
      </c>
      <c r="G25" s="125">
        <f t="shared" si="4"/>
        <v>250</v>
      </c>
      <c r="H25" s="128">
        <f t="shared" si="6"/>
        <v>1000</v>
      </c>
      <c r="I25" s="129">
        <f t="shared" si="0"/>
        <v>0</v>
      </c>
    </row>
    <row r="26" spans="1:9" ht="15" customHeight="1">
      <c r="A26" s="126">
        <f>+'[1]স্মারণী-৪ এর বিস্তারিত'!A19</f>
        <v>3211120</v>
      </c>
      <c r="B26" s="127" t="str">
        <f>+'[1]স্মারণী-৪ এর বিস্তারিত'!B19</f>
        <v>‡Uwj‡dvb/‡UwjMÖvg/‡UwjwcÖ›Uvi</v>
      </c>
      <c r="C26" s="128">
        <f>+'[1]স্মারণী-৪ এর বিস্তারিত'!C19</f>
        <v>25</v>
      </c>
      <c r="D26" s="125">
        <f t="shared" si="5"/>
        <v>6.25</v>
      </c>
      <c r="E26" s="125">
        <f t="shared" si="2"/>
        <v>6.25</v>
      </c>
      <c r="F26" s="125">
        <f t="shared" si="3"/>
        <v>6.25</v>
      </c>
      <c r="G26" s="125">
        <f t="shared" si="4"/>
        <v>6.25</v>
      </c>
      <c r="H26" s="128">
        <f t="shared" si="6"/>
        <v>25</v>
      </c>
      <c r="I26" s="129">
        <f t="shared" si="0"/>
        <v>0</v>
      </c>
    </row>
    <row r="27" spans="1:9" ht="15" customHeight="1">
      <c r="A27" s="126">
        <f>+'[1]স্মারণী-৪ এর বিস্তারিত'!A20</f>
        <v>3211125</v>
      </c>
      <c r="B27" s="127" t="str">
        <f>+'[1]স্মারণী-৪ এর বিস্তারিত'!B20</f>
        <v>cÖPvi I weÁvcb</v>
      </c>
      <c r="C27" s="128">
        <f>+'[1]স্মারণী-৪ এর বিস্তারিত'!C20</f>
        <v>300</v>
      </c>
      <c r="D27" s="125">
        <f t="shared" si="5"/>
        <v>75</v>
      </c>
      <c r="E27" s="125">
        <f t="shared" si="2"/>
        <v>75</v>
      </c>
      <c r="F27" s="125">
        <f t="shared" si="3"/>
        <v>75</v>
      </c>
      <c r="G27" s="125">
        <f t="shared" si="4"/>
        <v>75</v>
      </c>
      <c r="H27" s="128">
        <f t="shared" si="6"/>
        <v>300</v>
      </c>
      <c r="I27" s="129">
        <f t="shared" si="0"/>
        <v>0</v>
      </c>
    </row>
    <row r="28" spans="1:9" ht="15" customHeight="1">
      <c r="A28" s="126">
        <f>+'[1]স্মারণী-৪ এর বিস্তারিত'!A21</f>
        <v>3211126</v>
      </c>
      <c r="B28" s="127" t="str">
        <f>+'[1]স্মারণী-৪ এর বিস্তারিত'!B21</f>
        <v>AwWI, wfwWI/PjwPÎ wbg©vY</v>
      </c>
      <c r="C28" s="128">
        <f>+'[1]স্মারণী-৪ এর বিস্তারিত'!C21</f>
        <v>200</v>
      </c>
      <c r="D28" s="125">
        <v>0</v>
      </c>
      <c r="E28" s="125">
        <f t="shared" si="2"/>
        <v>66.66666666666667</v>
      </c>
      <c r="F28" s="125">
        <f t="shared" si="3"/>
        <v>66.66666666666666</v>
      </c>
      <c r="G28" s="125">
        <f t="shared" si="4"/>
        <v>66.66666666666666</v>
      </c>
      <c r="H28" s="128">
        <f t="shared" si="6"/>
        <v>199.99999999999997</v>
      </c>
      <c r="I28" s="129">
        <f t="shared" si="0"/>
        <v>0</v>
      </c>
    </row>
    <row r="29" spans="1:9" ht="15" customHeight="1">
      <c r="A29" s="126">
        <f>+'[1]স্মারণী-৪ এর বিস্তারিত'!A22</f>
        <v>3211127</v>
      </c>
      <c r="B29" s="127" t="str">
        <f>+'[1]স্মারণী-৪ এর বিস্তারিত'!B22</f>
        <v>eBcÎ I mvgqKx</v>
      </c>
      <c r="C29" s="128">
        <f>+'[1]স্মারণী-৪ এর বিস্তারিত'!C22</f>
        <v>25</v>
      </c>
      <c r="D29" s="125">
        <f t="shared" si="5"/>
        <v>6.25</v>
      </c>
      <c r="E29" s="125">
        <f t="shared" si="2"/>
        <v>6.25</v>
      </c>
      <c r="F29" s="125">
        <f t="shared" si="3"/>
        <v>6.25</v>
      </c>
      <c r="G29" s="125">
        <f t="shared" si="4"/>
        <v>6.25</v>
      </c>
      <c r="H29" s="128">
        <f t="shared" si="6"/>
        <v>25</v>
      </c>
      <c r="I29" s="129">
        <f t="shared" si="0"/>
        <v>0</v>
      </c>
    </row>
    <row r="30" spans="1:9" ht="15" customHeight="1">
      <c r="A30" s="126">
        <f>+'[1]স্মারণী-৪ এর বিস্তারিত'!A23</f>
        <v>3221104</v>
      </c>
      <c r="B30" s="127" t="str">
        <f>+'[1]স্মারণী-৪ এর বিস্তারিত'!B23</f>
        <v>‡iwR‡÷ªkb wd</v>
      </c>
      <c r="C30" s="128">
        <f>+'[1]স্মারণী-৪ এর বিস্তারিত'!C23</f>
        <v>0</v>
      </c>
      <c r="D30" s="125">
        <f t="shared" si="5"/>
        <v>0</v>
      </c>
      <c r="E30" s="125">
        <f t="shared" si="2"/>
        <v>0</v>
      </c>
      <c r="F30" s="125">
        <f t="shared" si="3"/>
        <v>0</v>
      </c>
      <c r="G30" s="125">
        <f t="shared" si="4"/>
        <v>0</v>
      </c>
      <c r="H30" s="128">
        <f t="shared" si="6"/>
        <v>0</v>
      </c>
      <c r="I30" s="129">
        <f t="shared" si="0"/>
        <v>0</v>
      </c>
    </row>
    <row r="31" spans="1:9" ht="15" customHeight="1">
      <c r="A31" s="126">
        <f>+'[1]স্মারণী-৪ এর বিস্তারিত'!A24</f>
        <v>3221108</v>
      </c>
      <c r="B31" s="127" t="str">
        <f>+'[1]স্মারণী-৪ এর বিস্তারিত'!B24</f>
        <v>exgv I e¨vsK PvR©</v>
      </c>
      <c r="C31" s="128">
        <f>+'[1]স্মারণী-৪ এর বিস্তারিত'!C24</f>
        <v>100</v>
      </c>
      <c r="D31" s="125">
        <f t="shared" si="5"/>
        <v>25</v>
      </c>
      <c r="E31" s="125">
        <f t="shared" si="2"/>
        <v>25</v>
      </c>
      <c r="F31" s="125">
        <f t="shared" si="3"/>
        <v>25</v>
      </c>
      <c r="G31" s="125">
        <f t="shared" si="4"/>
        <v>25</v>
      </c>
      <c r="H31" s="128">
        <f t="shared" si="6"/>
        <v>100</v>
      </c>
      <c r="I31" s="129">
        <f t="shared" si="0"/>
        <v>0</v>
      </c>
    </row>
    <row r="32" spans="1:9" ht="15">
      <c r="A32" s="126">
        <f>+'[1]স্মারণী-৪ এর বিস্তারিত'!A25</f>
        <v>3231301</v>
      </c>
      <c r="B32" s="127" t="str">
        <f>+'[1]স্মারণী-৪ এর বিস্তারিত'!B25</f>
        <v>cÖwkÿY e¨q</v>
      </c>
      <c r="C32" s="128">
        <f>+'[1]স্মারণী-৪ এর বিস্তারিত'!C25</f>
        <v>42317</v>
      </c>
      <c r="D32" s="125">
        <f>4986.5-99</f>
        <v>4887.5</v>
      </c>
      <c r="E32" s="125">
        <f t="shared" si="2"/>
        <v>12476.5</v>
      </c>
      <c r="F32" s="125">
        <f t="shared" si="3"/>
        <v>12476.5</v>
      </c>
      <c r="G32" s="125">
        <f t="shared" si="4"/>
        <v>12476.5</v>
      </c>
      <c r="H32" s="128">
        <f t="shared" si="6"/>
        <v>42317</v>
      </c>
      <c r="I32" s="129">
        <f t="shared" si="0"/>
        <v>0</v>
      </c>
    </row>
    <row r="33" spans="1:9" ht="15">
      <c r="A33" s="126">
        <f>+'[1]স্মারণী-৪ এর বিস্তারিত'!A26</f>
        <v>3244101</v>
      </c>
      <c r="B33" s="127" t="str">
        <f>+'[1]স্মারণী-৪ এর বিস্তারিত'!B26</f>
        <v>ågY e¨q</v>
      </c>
      <c r="C33" s="128">
        <f>+'[1]স্মারণী-৪ এর বিস্তারিত'!C26</f>
        <v>4500</v>
      </c>
      <c r="D33" s="125">
        <f t="shared" si="5"/>
        <v>1125</v>
      </c>
      <c r="E33" s="125">
        <f t="shared" si="2"/>
        <v>1125</v>
      </c>
      <c r="F33" s="125">
        <f t="shared" si="3"/>
        <v>1125</v>
      </c>
      <c r="G33" s="125">
        <f t="shared" si="4"/>
        <v>1125</v>
      </c>
      <c r="H33" s="128">
        <f t="shared" si="6"/>
        <v>4500</v>
      </c>
      <c r="I33" s="129">
        <f t="shared" si="0"/>
        <v>0</v>
      </c>
    </row>
    <row r="34" spans="1:9" ht="15">
      <c r="A34" s="126">
        <f>+'[1]স্মারণী-৪ এর বিস্তারিত'!A27</f>
        <v>3241102</v>
      </c>
      <c r="B34" s="127" t="str">
        <f>+'[1]স্মারণী-৪ এর বিস্তারিত'!B27</f>
        <v>e`jx e¨q</v>
      </c>
      <c r="C34" s="128">
        <f>+'[1]স্মারণী-৪ এর বিস্তারিত'!C27</f>
        <v>500</v>
      </c>
      <c r="D34" s="125">
        <f t="shared" si="5"/>
        <v>125</v>
      </c>
      <c r="E34" s="125">
        <f t="shared" si="2"/>
        <v>125</v>
      </c>
      <c r="F34" s="125">
        <f t="shared" si="3"/>
        <v>125</v>
      </c>
      <c r="G34" s="125">
        <f t="shared" si="4"/>
        <v>125</v>
      </c>
      <c r="H34" s="128">
        <f t="shared" si="6"/>
        <v>500</v>
      </c>
      <c r="I34" s="129">
        <f t="shared" si="0"/>
        <v>0</v>
      </c>
    </row>
    <row r="35" spans="1:9" ht="15" customHeight="1">
      <c r="A35" s="126">
        <f>+'[1]স্মারণী-৪ এর বিস্তারিত'!A28</f>
        <v>3243101</v>
      </c>
      <c r="B35" s="127" t="str">
        <f>+'[1]স্মারণী-৪ এর বিস্তারিত'!B28</f>
        <v>‡c‡Uªvj I jyweª‡K›U (‡gvUi mvB‡K‡ji Rb¨)</v>
      </c>
      <c r="C35" s="128">
        <f>+'[1]স্মারণী-৪ এর বিস্তারিত'!C28</f>
        <v>3500</v>
      </c>
      <c r="D35" s="125">
        <v>0</v>
      </c>
      <c r="E35" s="125">
        <f t="shared" si="2"/>
        <v>1166.6666666666667</v>
      </c>
      <c r="F35" s="125">
        <f t="shared" si="3"/>
        <v>1166.6666666666665</v>
      </c>
      <c r="G35" s="125">
        <f t="shared" si="4"/>
        <v>1166.6666666666665</v>
      </c>
      <c r="H35" s="128">
        <f t="shared" si="6"/>
        <v>3499.9999999999995</v>
      </c>
      <c r="I35" s="129">
        <f t="shared" si="0"/>
        <v>0</v>
      </c>
    </row>
    <row r="36" spans="1:9" ht="15" customHeight="1">
      <c r="A36" s="126">
        <f>+'[1]স্মারণী-৪ এর বিস্তারিত'!A29</f>
        <v>3243102</v>
      </c>
      <c r="B36" s="127" t="str">
        <f>+'[1]স্মারণী-৪ এর বিস্তারিত'!B29</f>
        <v>M¨vm I R¦vjvbx</v>
      </c>
      <c r="C36" s="128">
        <f>+'[1]স্মারণী-৪ এর বিস্তারিত'!C29</f>
        <v>200</v>
      </c>
      <c r="D36" s="125">
        <v>0</v>
      </c>
      <c r="E36" s="125">
        <f t="shared" si="2"/>
        <v>66.66666666666667</v>
      </c>
      <c r="F36" s="125">
        <f t="shared" si="3"/>
        <v>66.66666666666666</v>
      </c>
      <c r="G36" s="125">
        <f t="shared" si="4"/>
        <v>66.66666666666666</v>
      </c>
      <c r="H36" s="128">
        <f t="shared" si="6"/>
        <v>199.99999999999997</v>
      </c>
      <c r="I36" s="129">
        <f t="shared" si="0"/>
        <v>0</v>
      </c>
    </row>
    <row r="37" spans="1:9" ht="15">
      <c r="A37" s="126">
        <f>+'[1]স্মারণী-৪ এর বিস্তারিত'!A30</f>
        <v>3251109</v>
      </c>
      <c r="B37" s="127" t="str">
        <f>+'[1]স্মারণী-৪ এর বিস্তারিত'!B30</f>
        <v>exR I Pviv</v>
      </c>
      <c r="C37" s="128">
        <f>+'[1]স্মারণী-৪ এর বিস্তারিত'!C30</f>
        <v>6000</v>
      </c>
      <c r="D37" s="125">
        <v>6000</v>
      </c>
      <c r="E37" s="125">
        <f t="shared" si="2"/>
        <v>0</v>
      </c>
      <c r="F37" s="125">
        <f t="shared" si="3"/>
        <v>0</v>
      </c>
      <c r="G37" s="125">
        <f t="shared" si="4"/>
        <v>0</v>
      </c>
      <c r="H37" s="128">
        <f t="shared" si="6"/>
        <v>6000</v>
      </c>
      <c r="I37" s="129">
        <f t="shared" si="0"/>
        <v>0</v>
      </c>
    </row>
    <row r="38" spans="1:9" ht="15" customHeight="1">
      <c r="A38" s="126">
        <f>+'[1]স্মারণী-৪ এর বিস্তারিত'!A31</f>
        <v>3255101</v>
      </c>
      <c r="B38" s="127" t="str">
        <f>+'[1]স্মারণী-৪ এর বিস্তারিত'!B31</f>
        <v>Kw¤úDUvi mvgMÖx</v>
      </c>
      <c r="C38" s="128">
        <f>+'[1]স্মারণী-৪ এর বিস্তারিত'!C31</f>
        <v>1500</v>
      </c>
      <c r="D38" s="125">
        <f t="shared" si="5"/>
        <v>375</v>
      </c>
      <c r="E38" s="125">
        <f t="shared" si="2"/>
        <v>375</v>
      </c>
      <c r="F38" s="125">
        <f t="shared" si="3"/>
        <v>375</v>
      </c>
      <c r="G38" s="125">
        <f t="shared" si="4"/>
        <v>375</v>
      </c>
      <c r="H38" s="128">
        <f t="shared" si="6"/>
        <v>1500</v>
      </c>
      <c r="I38" s="129">
        <f t="shared" si="0"/>
        <v>0</v>
      </c>
    </row>
    <row r="39" spans="1:9" ht="15">
      <c r="A39" s="126">
        <f>+'[1]স্মারণী-৪ এর বিস্তারিত'!A32</f>
        <v>3255102</v>
      </c>
      <c r="B39" s="127" t="str">
        <f>+'[1]স্মারণী-৪ এর বিস্তারিত'!B32</f>
        <v>gy`ªY I euvavB</v>
      </c>
      <c r="C39" s="128">
        <f>+'[1]স্মারণী-৪ এর বিস্তারিত'!C32</f>
        <v>150</v>
      </c>
      <c r="D39" s="125">
        <f t="shared" si="5"/>
        <v>37.5</v>
      </c>
      <c r="E39" s="125">
        <f t="shared" si="2"/>
        <v>37.5</v>
      </c>
      <c r="F39" s="125">
        <f t="shared" si="3"/>
        <v>37.5</v>
      </c>
      <c r="G39" s="125">
        <f t="shared" si="4"/>
        <v>37.5</v>
      </c>
      <c r="H39" s="128">
        <f t="shared" si="6"/>
        <v>150</v>
      </c>
      <c r="I39" s="129">
        <f t="shared" si="0"/>
        <v>0</v>
      </c>
    </row>
    <row r="40" spans="1:9" ht="15" customHeight="1">
      <c r="A40" s="126">
        <f>+'[1]স্মারণী-৪ এর বিস্তারিত'!A33</f>
        <v>3255104</v>
      </c>
      <c r="B40" s="127" t="str">
        <f>+'[1]স্মারণী-৪ এর বিস্তারিত'!B33</f>
        <v>‡÷kbvix, mxj I ÷¨v¤ú</v>
      </c>
      <c r="C40" s="128">
        <f>+'[1]স্মারণী-৪ এর বিস্তারিত'!C33</f>
        <v>2500</v>
      </c>
      <c r="D40" s="125">
        <f t="shared" si="5"/>
        <v>625</v>
      </c>
      <c r="E40" s="125">
        <f t="shared" si="2"/>
        <v>625</v>
      </c>
      <c r="F40" s="125">
        <f t="shared" si="3"/>
        <v>625</v>
      </c>
      <c r="G40" s="125">
        <f t="shared" si="4"/>
        <v>625</v>
      </c>
      <c r="H40" s="128">
        <f t="shared" si="6"/>
        <v>2500</v>
      </c>
      <c r="I40" s="129">
        <f t="shared" si="0"/>
        <v>0</v>
      </c>
    </row>
    <row r="41" spans="1:9" ht="15">
      <c r="A41" s="126">
        <f>+'[1]স্মারণী-৪ এর বিস্তারিত'!A34</f>
        <v>3256106</v>
      </c>
      <c r="B41" s="127" t="str">
        <f>+'[1]স্মারণী-৪ এর বিস্তারিত'!B34</f>
        <v>BDwbd©g</v>
      </c>
      <c r="C41" s="128">
        <f>+'[1]স্মারণী-৪ এর বিস্তারিত'!C34</f>
        <v>20</v>
      </c>
      <c r="D41" s="125">
        <v>0</v>
      </c>
      <c r="E41" s="125">
        <f t="shared" si="2"/>
        <v>6.666666666666667</v>
      </c>
      <c r="F41" s="125">
        <f t="shared" si="3"/>
        <v>6.666666666666666</v>
      </c>
      <c r="G41" s="125">
        <f t="shared" si="4"/>
        <v>6.666666666666666</v>
      </c>
      <c r="H41" s="128">
        <f t="shared" si="6"/>
        <v>20</v>
      </c>
      <c r="I41" s="129">
        <f t="shared" si="0"/>
        <v>0</v>
      </c>
    </row>
    <row r="42" spans="1:9" ht="15">
      <c r="A42" s="126">
        <f>+'[1]স্মারণী-৪ এর বিস্তারিত'!A35</f>
        <v>3257103</v>
      </c>
      <c r="B42" s="127" t="str">
        <f>+'[1]স্মারণী-৪ এর বিস্তারিত'!B35</f>
        <v>M‡elYv</v>
      </c>
      <c r="C42" s="128">
        <f>+'[1]স্মারণী-৪ এর বিস্তারিত'!C35</f>
        <v>0</v>
      </c>
      <c r="D42" s="125">
        <f t="shared" si="5"/>
        <v>0</v>
      </c>
      <c r="E42" s="125">
        <f t="shared" si="2"/>
        <v>0</v>
      </c>
      <c r="F42" s="125">
        <f t="shared" si="3"/>
        <v>0</v>
      </c>
      <c r="G42" s="125">
        <f t="shared" si="4"/>
        <v>0</v>
      </c>
      <c r="H42" s="128">
        <f t="shared" si="6"/>
        <v>0</v>
      </c>
      <c r="I42" s="129">
        <f t="shared" si="0"/>
        <v>0</v>
      </c>
    </row>
    <row r="43" spans="1:9" ht="15" customHeight="1">
      <c r="A43" s="126">
        <f>+'[1]স্মারণী-৪ এর বিস্তারিত'!A36</f>
        <v>3257104</v>
      </c>
      <c r="B43" s="127" t="str">
        <f>+'[1]স্মারণী-৪ এর বিস্তারিত'!B36</f>
        <v>Rwic (cÖv_wgKfv‡e wbe©vwPZ m`m¨)</v>
      </c>
      <c r="C43" s="128">
        <f>+'[1]স্মারণী-৪ এর বিস্তারিত'!C36</f>
        <v>500</v>
      </c>
      <c r="D43" s="125">
        <v>500</v>
      </c>
      <c r="E43" s="125">
        <f t="shared" si="2"/>
        <v>0</v>
      </c>
      <c r="F43" s="125">
        <f t="shared" si="3"/>
        <v>0</v>
      </c>
      <c r="G43" s="125">
        <f t="shared" si="4"/>
        <v>0</v>
      </c>
      <c r="H43" s="128">
        <f t="shared" si="6"/>
        <v>500</v>
      </c>
      <c r="I43" s="129">
        <f t="shared" si="0"/>
        <v>0</v>
      </c>
    </row>
    <row r="44" spans="1:9" ht="15" customHeight="1">
      <c r="A44" s="126">
        <f>+'[1]স্মারণী-৪ এর বিস্তারিত'!A37</f>
        <v>3257301</v>
      </c>
      <c r="B44" s="127" t="str">
        <f>+'[1]স্মারণী-৪ এর বিস্তারিত'!B37</f>
        <v>Abyôvb Drmev`x</v>
      </c>
      <c r="C44" s="128">
        <f>+'[1]স্মারণী-৪ এর বিস্তারিত'!C37</f>
        <v>1000</v>
      </c>
      <c r="D44" s="125">
        <v>1000</v>
      </c>
      <c r="E44" s="125">
        <f t="shared" si="2"/>
        <v>0</v>
      </c>
      <c r="F44" s="125">
        <f t="shared" si="3"/>
        <v>0</v>
      </c>
      <c r="G44" s="125">
        <f t="shared" si="4"/>
        <v>0</v>
      </c>
      <c r="H44" s="128">
        <f t="shared" si="6"/>
        <v>1000</v>
      </c>
      <c r="I44" s="129">
        <f t="shared" si="0"/>
        <v>0</v>
      </c>
    </row>
    <row r="45" spans="1:9" ht="15" customHeight="1">
      <c r="A45" s="126">
        <f>+'[1]স্মারণী-৪ এর বিস্তারিত'!A38</f>
        <v>3258101</v>
      </c>
      <c r="B45" s="127" t="str">
        <f>+'[1]স্মারণী-৪ এর বিস্তারিত'!B38</f>
        <v>‡gvUi hvbevnb</v>
      </c>
      <c r="C45" s="128">
        <f>+'[1]স্মারণী-৪ এর বিস্তারিত'!C38</f>
        <v>200</v>
      </c>
      <c r="D45" s="125">
        <v>0</v>
      </c>
      <c r="E45" s="125">
        <f t="shared" si="2"/>
        <v>66.66666666666667</v>
      </c>
      <c r="F45" s="125">
        <f t="shared" si="3"/>
        <v>66.66666666666666</v>
      </c>
      <c r="G45" s="125">
        <f t="shared" si="4"/>
        <v>66.66666666666666</v>
      </c>
      <c r="H45" s="128">
        <f t="shared" si="6"/>
        <v>199.99999999999997</v>
      </c>
      <c r="I45" s="129">
        <f t="shared" si="0"/>
        <v>0</v>
      </c>
    </row>
    <row r="46" spans="1:9" ht="15">
      <c r="A46" s="126">
        <f>+'[1]স্মারণী-৪ এর বিস্তারিত'!A39</f>
        <v>3258102</v>
      </c>
      <c r="B46" s="127" t="str">
        <f>+'[1]স্মারণী-৪ এর বিস্তারিত'!B39</f>
        <v>AvmevecÎ</v>
      </c>
      <c r="C46" s="128">
        <f>+'[1]স্মারণী-৪ এর বিস্তারিত'!C39</f>
        <v>50</v>
      </c>
      <c r="D46" s="125">
        <v>0</v>
      </c>
      <c r="E46" s="125">
        <f t="shared" si="2"/>
        <v>16.666666666666668</v>
      </c>
      <c r="F46" s="125">
        <f t="shared" si="3"/>
        <v>16.666666666666664</v>
      </c>
      <c r="G46" s="125">
        <f t="shared" si="4"/>
        <v>16.666666666666664</v>
      </c>
      <c r="H46" s="128">
        <f t="shared" si="6"/>
        <v>49.99999999999999</v>
      </c>
      <c r="I46" s="129">
        <f t="shared" si="0"/>
        <v>0</v>
      </c>
    </row>
    <row r="47" spans="1:9" ht="15" customHeight="1">
      <c r="A47" s="126">
        <f>+'[1]স্মারণী-৪ এর বিস্তারিত'!A40</f>
        <v>3258103</v>
      </c>
      <c r="B47" s="127" t="str">
        <f>+'[1]স্মারণী-৪ এর বিস্তারিত'!B40</f>
        <v>Kw¤úDUvi I Awdm miÁvg</v>
      </c>
      <c r="C47" s="128">
        <f>+'[1]স্মারণী-৪ এর বিস্তারিত'!C40</f>
        <v>100</v>
      </c>
      <c r="D47" s="125">
        <v>50</v>
      </c>
      <c r="E47" s="125">
        <f t="shared" si="2"/>
        <v>16.666666666666668</v>
      </c>
      <c r="F47" s="125">
        <f t="shared" si="3"/>
        <v>16.666666666666664</v>
      </c>
      <c r="G47" s="125">
        <f t="shared" si="4"/>
        <v>16.666666666666664</v>
      </c>
      <c r="H47" s="128">
        <f t="shared" si="6"/>
        <v>100</v>
      </c>
      <c r="I47" s="129">
        <f t="shared" si="0"/>
        <v>0</v>
      </c>
    </row>
    <row r="48" spans="1:9" ht="15" customHeight="1">
      <c r="A48" s="126">
        <f>+'[1]স্মারণী-৪ এর বিস্তারিত'!A41</f>
        <v>3258108</v>
      </c>
      <c r="B48" s="127" t="str">
        <f>+'[1]স্মারণী-৪ এর বিস্তারিত'!B41</f>
        <v>Ab¨vb¨ feb I ¯’vcbv</v>
      </c>
      <c r="C48" s="128">
        <f>+'[1]স্মারণী-৪ এর বিস্তারিত'!C41</f>
        <v>100</v>
      </c>
      <c r="D48" s="125">
        <v>100</v>
      </c>
      <c r="E48" s="125">
        <f t="shared" si="2"/>
        <v>0</v>
      </c>
      <c r="F48" s="125">
        <f t="shared" si="3"/>
        <v>0</v>
      </c>
      <c r="G48" s="125">
        <f t="shared" si="4"/>
        <v>0</v>
      </c>
      <c r="H48" s="128">
        <f t="shared" si="6"/>
        <v>100</v>
      </c>
      <c r="I48" s="129">
        <f t="shared" si="0"/>
        <v>0</v>
      </c>
    </row>
    <row r="49" spans="1:9" ht="15" customHeight="1">
      <c r="A49" s="402" t="str">
        <f>+'[2]স্মারণী-৫ এর ৪ নম্বর'!B42</f>
        <v>Dc‡gvU cb¨ I †mevi e¨envi</v>
      </c>
      <c r="B49" s="403"/>
      <c r="C49" s="128">
        <f aca="true" t="shared" si="7" ref="C49:H49">SUM(C18:C48)</f>
        <v>164600</v>
      </c>
      <c r="D49" s="136">
        <f t="shared" si="7"/>
        <v>41150</v>
      </c>
      <c r="E49" s="136">
        <f t="shared" si="7"/>
        <v>41149.999999999985</v>
      </c>
      <c r="F49" s="136">
        <f t="shared" si="7"/>
        <v>41149.999999999985</v>
      </c>
      <c r="G49" s="136">
        <f t="shared" si="7"/>
        <v>41149.999999999985</v>
      </c>
      <c r="H49" s="128">
        <f t="shared" si="7"/>
        <v>164600</v>
      </c>
      <c r="I49" s="129">
        <f t="shared" si="0"/>
        <v>0</v>
      </c>
    </row>
    <row r="50" spans="1:12" ht="15" customHeight="1">
      <c r="A50" s="402" t="str">
        <f>+'[2]স্মারণী-৫ এর ৪ নম্বর'!B43</f>
        <v>‡gvU ivR¯^ e¨q</v>
      </c>
      <c r="B50" s="403"/>
      <c r="C50" s="128">
        <f aca="true" t="shared" si="8" ref="C50:H50">+C16+C49</f>
        <v>180000</v>
      </c>
      <c r="D50" s="136">
        <f t="shared" si="8"/>
        <v>45000</v>
      </c>
      <c r="E50" s="136">
        <f t="shared" si="8"/>
        <v>44999.999999999985</v>
      </c>
      <c r="F50" s="136">
        <f t="shared" si="8"/>
        <v>44999.999999999985</v>
      </c>
      <c r="G50" s="136">
        <f t="shared" si="8"/>
        <v>44999.999999999985</v>
      </c>
      <c r="H50" s="128">
        <f t="shared" si="8"/>
        <v>180000</v>
      </c>
      <c r="I50" s="129">
        <f t="shared" si="0"/>
        <v>0</v>
      </c>
      <c r="J50">
        <v>44600</v>
      </c>
      <c r="K50" s="129">
        <f>+D50-J50</f>
        <v>400</v>
      </c>
      <c r="L50" s="129">
        <f>+D50-E50</f>
        <v>0</v>
      </c>
    </row>
    <row r="51" spans="1:9" s="117" customFormat="1" ht="15.75" customHeight="1">
      <c r="A51" s="404" t="str">
        <f>+'[2]স্মারণী-৫ এর ৪ নম্বর'!A44:B44</f>
        <v>L) g~jabx e¨q:</v>
      </c>
      <c r="B51" s="405"/>
      <c r="C51" s="137"/>
      <c r="D51" s="122"/>
      <c r="E51" s="122"/>
      <c r="F51" s="122"/>
      <c r="G51" s="122"/>
      <c r="H51" s="137"/>
      <c r="I51" s="129">
        <f t="shared" si="0"/>
        <v>0</v>
      </c>
    </row>
    <row r="52" spans="1:9" s="132" customFormat="1" ht="15" customHeight="1">
      <c r="A52" s="123">
        <f>+'[1]স্মারণী-৪ এর বিস্তারিত'!A45</f>
        <v>41</v>
      </c>
      <c r="B52" s="133" t="str">
        <f>+'[1]স্মারণী-৪ এর বিস্তারিত'!B45</f>
        <v>AAvw_©K m¤ú`: (hš¿cvwZ I miÁgvw`)</v>
      </c>
      <c r="C52" s="134"/>
      <c r="D52" s="135"/>
      <c r="E52" s="135"/>
      <c r="F52" s="135"/>
      <c r="G52" s="135"/>
      <c r="H52" s="134"/>
      <c r="I52" s="129">
        <f t="shared" si="0"/>
        <v>0</v>
      </c>
    </row>
    <row r="53" spans="1:9" s="132" customFormat="1" ht="15">
      <c r="A53" s="126">
        <f>+'[1]স্মারণী-৪ এর বিস্তারিত'!A46</f>
        <v>4112101</v>
      </c>
      <c r="B53" s="127" t="str">
        <f>+'[1]স্মারণী-৪ এর বিস্তারিত'!B46</f>
        <v>‡gvUihvb</v>
      </c>
      <c r="C53" s="128">
        <f>+'[1]স্মারণী-৪ এর বিস্তারিত'!C46</f>
        <v>42000</v>
      </c>
      <c r="D53" s="131">
        <v>0</v>
      </c>
      <c r="E53" s="125">
        <f>+C53</f>
        <v>42000</v>
      </c>
      <c r="F53" s="125">
        <f aca="true" t="shared" si="9" ref="F53:F60">SUM(C53-D53-E53)/2</f>
        <v>0</v>
      </c>
      <c r="G53" s="125">
        <f aca="true" t="shared" si="10" ref="G53:G59">+C53-D53-E53-F53</f>
        <v>0</v>
      </c>
      <c r="H53" s="128">
        <f>SUM(D53:G53)</f>
        <v>42000</v>
      </c>
      <c r="I53" s="129">
        <f t="shared" si="0"/>
        <v>0</v>
      </c>
    </row>
    <row r="54" spans="1:9" s="132" customFormat="1" ht="15" customHeight="1">
      <c r="A54" s="126">
        <f>+'[1]স্মারণী-৪ এর বিস্তারিত'!A47</f>
        <v>4112202</v>
      </c>
      <c r="B54" s="127" t="str">
        <f>+'[1]স্মারণী-৪ এর বিস্তারিত'!B47</f>
        <v>Kw¤úDUvi I hš¿vsk</v>
      </c>
      <c r="C54" s="128">
        <f>+'[1]স্মারণী-৪ এর বিস্তারিত'!C47</f>
        <v>24000</v>
      </c>
      <c r="D54" s="131">
        <v>0</v>
      </c>
      <c r="E54" s="125">
        <f>+C54</f>
        <v>24000</v>
      </c>
      <c r="F54" s="125">
        <f t="shared" si="9"/>
        <v>0</v>
      </c>
      <c r="G54" s="125">
        <f t="shared" si="10"/>
        <v>0</v>
      </c>
      <c r="H54" s="128">
        <f aca="true" t="shared" si="11" ref="H54:H60">SUM(D54:G54)</f>
        <v>24000</v>
      </c>
      <c r="I54" s="129">
        <f t="shared" si="0"/>
        <v>0</v>
      </c>
    </row>
    <row r="55" spans="1:9" s="132" customFormat="1" ht="15" customHeight="1">
      <c r="A55" s="126">
        <f>+'[1]স্মারণী-৪ এর বিস্তারিত'!A48</f>
        <v>4112204</v>
      </c>
      <c r="B55" s="127" t="str">
        <f>+'[1]স্মারণী-৪ এর বিস্তারিত'!B48</f>
        <v>‡Uwj‡hvMv‡hvM miÁvg</v>
      </c>
      <c r="C55" s="128">
        <f>+'[1]স্মারণী-৪ এর বিস্তারিত'!C48</f>
        <v>0</v>
      </c>
      <c r="D55" s="131">
        <v>0</v>
      </c>
      <c r="E55" s="125">
        <f aca="true" t="shared" si="12" ref="E55:E60">SUM(C55-D55)/3</f>
        <v>0</v>
      </c>
      <c r="F55" s="125">
        <f t="shared" si="9"/>
        <v>0</v>
      </c>
      <c r="G55" s="125">
        <f t="shared" si="10"/>
        <v>0</v>
      </c>
      <c r="H55" s="128">
        <f t="shared" si="11"/>
        <v>0</v>
      </c>
      <c r="I55" s="129">
        <f t="shared" si="0"/>
        <v>0</v>
      </c>
    </row>
    <row r="56" spans="1:9" s="132" customFormat="1" ht="15" customHeight="1">
      <c r="A56" s="126">
        <f>+'[1]স্মারণী-৪ এর বিস্তারিত'!A49</f>
        <v>4112303</v>
      </c>
      <c r="B56" s="127" t="str">
        <f>+'[1]স্মারণী-৪ এর বিস্তারিত'!B49</f>
        <v>kxZvZvc wbqš¿Y hš¿</v>
      </c>
      <c r="C56" s="128">
        <f>+'[1]স্মারণী-৪ এর বিস্তারিত'!C49</f>
        <v>0</v>
      </c>
      <c r="D56" s="131">
        <v>0</v>
      </c>
      <c r="E56" s="125">
        <f t="shared" si="12"/>
        <v>0</v>
      </c>
      <c r="F56" s="125">
        <f t="shared" si="9"/>
        <v>0</v>
      </c>
      <c r="G56" s="125">
        <f t="shared" si="10"/>
        <v>0</v>
      </c>
      <c r="H56" s="128">
        <f t="shared" si="11"/>
        <v>0</v>
      </c>
      <c r="I56" s="129">
        <f t="shared" si="0"/>
        <v>0</v>
      </c>
    </row>
    <row r="57" spans="1:9" s="132" customFormat="1" ht="15">
      <c r="A57" s="126">
        <f>+'[1]স্মারণী-৪ এর বিস্তারিত'!A50</f>
        <v>4112310</v>
      </c>
      <c r="B57" s="127" t="str">
        <f>+'[1]স্মারণী-৪ এর বিস্তারিত'!B50</f>
        <v>Awdm miÁvg </v>
      </c>
      <c r="C57" s="128">
        <f>+'[1]স্মারণী-৪ এর বিস্তারিত'!C50</f>
        <v>1000</v>
      </c>
      <c r="D57" s="131">
        <v>0</v>
      </c>
      <c r="E57" s="125">
        <f t="shared" si="12"/>
        <v>333.3333333333333</v>
      </c>
      <c r="F57" s="125">
        <f t="shared" si="9"/>
        <v>333.33333333333337</v>
      </c>
      <c r="G57" s="125">
        <f t="shared" si="10"/>
        <v>333.33333333333337</v>
      </c>
      <c r="H57" s="128">
        <f t="shared" si="11"/>
        <v>1000.0000000000001</v>
      </c>
      <c r="I57" s="129">
        <f t="shared" si="0"/>
        <v>0</v>
      </c>
    </row>
    <row r="58" spans="1:9" s="132" customFormat="1" ht="15" customHeight="1">
      <c r="A58" s="126">
        <f>+'[1]স্মারণী-৪ এর বিস্তারিত'!A51</f>
        <v>4112312</v>
      </c>
      <c r="B58" s="127" t="str">
        <f>+'[1]স্মারণী-৪ এর বিস্তারিত'!B51</f>
        <v> †Uªwbs †g‡Uwiqvjm</v>
      </c>
      <c r="C58" s="128">
        <f>+'[1]স্মারণী-৪ এর বিস্তারিত'!C51</f>
        <v>2300</v>
      </c>
      <c r="D58" s="131">
        <v>1300</v>
      </c>
      <c r="E58" s="125">
        <f t="shared" si="12"/>
        <v>333.3333333333333</v>
      </c>
      <c r="F58" s="125">
        <f t="shared" si="9"/>
        <v>333.33333333333337</v>
      </c>
      <c r="G58" s="125">
        <f t="shared" si="10"/>
        <v>333.33333333333337</v>
      </c>
      <c r="H58" s="128">
        <f t="shared" si="11"/>
        <v>2300</v>
      </c>
      <c r="I58" s="129">
        <f t="shared" si="0"/>
        <v>0</v>
      </c>
    </row>
    <row r="59" spans="1:9" s="132" customFormat="1" ht="15">
      <c r="A59" s="126">
        <f>+'[1]স্মারণী-৪ এর বিস্তারিত'!A52</f>
        <v>4112314</v>
      </c>
      <c r="B59" s="127" t="str">
        <f>+'[1]স্মারণী-৪ এর বিস্তারিত'!B52</f>
        <v>AvmevecÎ</v>
      </c>
      <c r="C59" s="128">
        <f>+'[1]স্মারণী-৪ এর বিস্তারিত'!C52</f>
        <v>20000</v>
      </c>
      <c r="D59" s="131">
        <v>20000</v>
      </c>
      <c r="E59" s="125">
        <f t="shared" si="12"/>
        <v>0</v>
      </c>
      <c r="F59" s="125">
        <f t="shared" si="9"/>
        <v>0</v>
      </c>
      <c r="G59" s="125">
        <f t="shared" si="10"/>
        <v>0</v>
      </c>
      <c r="H59" s="128">
        <f t="shared" si="11"/>
        <v>20000</v>
      </c>
      <c r="I59" s="129">
        <f t="shared" si="0"/>
        <v>0</v>
      </c>
    </row>
    <row r="60" spans="1:9" s="132" customFormat="1" ht="15" customHeight="1">
      <c r="A60" s="126">
        <f>+'[1]স্মারণী-৪ এর বিস্তারিত'!A53</f>
        <v>4112316</v>
      </c>
      <c r="B60" s="127" t="str">
        <f>+'[1]স্মারণী-৪ এর বিস্তারিত'!B53</f>
        <v>hš¿cvwZ I Ab¨vb¨ miÁvg</v>
      </c>
      <c r="C60" s="128">
        <f>+'[1]স্মারণী-৪ এর বিস্তারিত'!C53</f>
        <v>150</v>
      </c>
      <c r="D60" s="131">
        <v>150</v>
      </c>
      <c r="E60" s="125">
        <f t="shared" si="12"/>
        <v>0</v>
      </c>
      <c r="F60" s="125">
        <f t="shared" si="9"/>
        <v>0</v>
      </c>
      <c r="G60" s="125">
        <f>+F60</f>
        <v>0</v>
      </c>
      <c r="H60" s="128">
        <f t="shared" si="11"/>
        <v>150</v>
      </c>
      <c r="I60" s="129">
        <f t="shared" si="0"/>
        <v>0</v>
      </c>
    </row>
    <row r="61" spans="1:9" s="132" customFormat="1" ht="15" customHeight="1">
      <c r="A61" s="406" t="str">
        <f>+'[2]স্মারণী-৫ এর ৪ নম্বর'!B54</f>
        <v>Dc‡gvU Avw_©K m¤ú`: (hš¿cvwZ I miÁgvw`)</v>
      </c>
      <c r="B61" s="407"/>
      <c r="C61" s="130">
        <f aca="true" t="shared" si="13" ref="C61:H61">SUM(C53:C60)</f>
        <v>89450</v>
      </c>
      <c r="D61" s="131">
        <f t="shared" si="13"/>
        <v>21450</v>
      </c>
      <c r="E61" s="131">
        <f t="shared" si="13"/>
        <v>66666.66666666666</v>
      </c>
      <c r="F61" s="131">
        <f t="shared" si="13"/>
        <v>666.6666666666667</v>
      </c>
      <c r="G61" s="131">
        <f t="shared" si="13"/>
        <v>666.6666666666667</v>
      </c>
      <c r="H61" s="130">
        <f t="shared" si="13"/>
        <v>89450</v>
      </c>
      <c r="I61" s="129">
        <f t="shared" si="0"/>
        <v>0</v>
      </c>
    </row>
    <row r="62" spans="1:9" s="132" customFormat="1" ht="15" customHeight="1">
      <c r="A62" s="123">
        <f>+'[1]স্মারণী-৪ এর বিস্তারিত'!A55</f>
        <v>42</v>
      </c>
      <c r="B62" s="133" t="str">
        <f>+'[1]স্মারণী-৪ এর বিস্তারিত'!B55</f>
        <v>cÖKí gyjab e¨q (FY Znwej)</v>
      </c>
      <c r="C62" s="134"/>
      <c r="D62" s="131"/>
      <c r="E62" s="131"/>
      <c r="F62" s="131"/>
      <c r="G62" s="131"/>
      <c r="H62" s="134"/>
      <c r="I62" s="129">
        <f t="shared" si="0"/>
        <v>0</v>
      </c>
    </row>
    <row r="63" spans="1:9" s="132" customFormat="1" ht="15" customHeight="1">
      <c r="A63" s="126">
        <f>+'[1]স্মারণী-৪ এর বিস্তারিত'!A56</f>
        <v>4211101</v>
      </c>
      <c r="B63" s="127" t="str">
        <f>+'[1]স্মারণী-৪ এর বিস্তারিত'!B56</f>
        <v>cÖKí gyjab e¨q</v>
      </c>
      <c r="C63" s="134">
        <v>230550</v>
      </c>
      <c r="D63" s="136">
        <v>58550</v>
      </c>
      <c r="E63" s="136">
        <v>13333.33</v>
      </c>
      <c r="F63" s="125">
        <f>SUM(C63-D63-E63)/2</f>
        <v>79333.335</v>
      </c>
      <c r="G63" s="125">
        <f>+C63-D63-E63-F63</f>
        <v>79333.335</v>
      </c>
      <c r="H63" s="128">
        <f>SUM(D63:G63)</f>
        <v>230550</v>
      </c>
      <c r="I63" s="129">
        <f t="shared" si="0"/>
        <v>0</v>
      </c>
    </row>
    <row r="64" spans="1:9" s="132" customFormat="1" ht="15" customHeight="1">
      <c r="A64" s="396" t="str">
        <f>+'[2]স্মারণী-৫ এর ৪ নম্বর'!A57:B57</f>
        <v>‡gvU gyjabx e¨q</v>
      </c>
      <c r="B64" s="397"/>
      <c r="C64" s="130">
        <f aca="true" t="shared" si="14" ref="C64:H64">+C61+C63</f>
        <v>320000</v>
      </c>
      <c r="D64" s="131">
        <f t="shared" si="14"/>
        <v>80000</v>
      </c>
      <c r="E64" s="131">
        <f t="shared" si="14"/>
        <v>79999.99666666666</v>
      </c>
      <c r="F64" s="131">
        <f t="shared" si="14"/>
        <v>80000.00166666668</v>
      </c>
      <c r="G64" s="131">
        <f t="shared" si="14"/>
        <v>80000.00166666668</v>
      </c>
      <c r="H64" s="130">
        <f t="shared" si="14"/>
        <v>320000</v>
      </c>
      <c r="I64" s="138">
        <f t="shared" si="0"/>
        <v>0</v>
      </c>
    </row>
    <row r="65" spans="1:9" s="132" customFormat="1" ht="15" customHeight="1">
      <c r="A65" s="396" t="str">
        <f>+'[2]স্মারণী-৫ এর ৪ নম্বর'!A58:B58</f>
        <v>me©‡gvU(ivR¯^ I g~jabx)</v>
      </c>
      <c r="B65" s="397"/>
      <c r="C65" s="130">
        <f aca="true" t="shared" si="15" ref="C65:H65">+C50+C64</f>
        <v>500000</v>
      </c>
      <c r="D65" s="131">
        <f t="shared" si="15"/>
        <v>125000</v>
      </c>
      <c r="E65" s="131">
        <f t="shared" si="15"/>
        <v>124999.99666666664</v>
      </c>
      <c r="F65" s="131">
        <f t="shared" si="15"/>
        <v>125000.00166666666</v>
      </c>
      <c r="G65" s="131">
        <f t="shared" si="15"/>
        <v>125000.00166666666</v>
      </c>
      <c r="H65" s="130">
        <f t="shared" si="15"/>
        <v>500000</v>
      </c>
      <c r="I65" s="138">
        <f t="shared" si="0"/>
        <v>0</v>
      </c>
    </row>
    <row r="66" spans="1:2" ht="16.5">
      <c r="A66" s="112"/>
      <c r="B66" s="112"/>
    </row>
    <row r="67" spans="1:2" ht="16.5">
      <c r="A67" s="139"/>
      <c r="B67" s="139"/>
    </row>
    <row r="68" spans="1:2" ht="19.5">
      <c r="A68" s="140" t="s">
        <v>209</v>
      </c>
      <c r="B68" s="140"/>
    </row>
    <row r="69" spans="1:2" ht="16.5">
      <c r="A69" s="139"/>
      <c r="B69" s="139"/>
    </row>
    <row r="70" spans="1:2" ht="19.5">
      <c r="A70" s="140" t="s">
        <v>210</v>
      </c>
      <c r="B70" s="140"/>
    </row>
    <row r="71" ht="19.5">
      <c r="B71" s="110"/>
    </row>
  </sheetData>
  <sheetProtection/>
  <mergeCells count="20">
    <mergeCell ref="A1:H1"/>
    <mergeCell ref="A2:H2"/>
    <mergeCell ref="A3:H3"/>
    <mergeCell ref="A4:H4"/>
    <mergeCell ref="A5:H5"/>
    <mergeCell ref="A7:H7"/>
    <mergeCell ref="C9:H9"/>
    <mergeCell ref="A10:A11"/>
    <mergeCell ref="B10:B11"/>
    <mergeCell ref="C10:C11"/>
    <mergeCell ref="D10:G10"/>
    <mergeCell ref="H10:H11"/>
    <mergeCell ref="A64:B64"/>
    <mergeCell ref="A65:B65"/>
    <mergeCell ref="A12:B12"/>
    <mergeCell ref="A16:B16"/>
    <mergeCell ref="A49:B49"/>
    <mergeCell ref="A50:B50"/>
    <mergeCell ref="A51:B51"/>
    <mergeCell ref="A61:B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F57" sqref="F57"/>
    </sheetView>
  </sheetViews>
  <sheetFormatPr defaultColWidth="9.140625" defaultRowHeight="15"/>
  <cols>
    <col min="1" max="1" width="9.8515625" style="164" customWidth="1"/>
    <col min="2" max="2" width="29.421875" style="141" customWidth="1"/>
    <col min="3" max="4" width="11.57421875" style="141" customWidth="1"/>
    <col min="5" max="5" width="13.28125" style="141" customWidth="1"/>
    <col min="6" max="6" width="11.421875" style="173" customWidth="1"/>
    <col min="7" max="7" width="10.7109375" style="141" customWidth="1"/>
    <col min="8" max="8" width="10.57421875" style="141" customWidth="1"/>
    <col min="9" max="9" width="9.421875" style="141" customWidth="1"/>
    <col min="10" max="10" width="8.421875" style="141" customWidth="1"/>
    <col min="11" max="16384" width="9.140625" style="141" customWidth="1"/>
  </cols>
  <sheetData>
    <row r="1" spans="1:10" ht="21.75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9.5">
      <c r="A2" s="348" t="s">
        <v>1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9.5">
      <c r="A3" s="348" t="s">
        <v>2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10" ht="19.5" customHeight="1">
      <c r="A4" s="349" t="s">
        <v>3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9.5">
      <c r="A5" s="395" t="s">
        <v>191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s="144" customFormat="1" ht="13.5">
      <c r="A6" s="421" t="s">
        <v>79</v>
      </c>
      <c r="B6" s="421" t="s">
        <v>81</v>
      </c>
      <c r="C6" s="423" t="s">
        <v>213</v>
      </c>
      <c r="D6" s="423" t="s">
        <v>212</v>
      </c>
      <c r="E6" s="142" t="s">
        <v>184</v>
      </c>
      <c r="F6" s="168" t="s">
        <v>181</v>
      </c>
      <c r="G6" s="419" t="s">
        <v>180</v>
      </c>
      <c r="H6" s="420"/>
      <c r="I6" s="419" t="s">
        <v>187</v>
      </c>
      <c r="J6" s="420"/>
    </row>
    <row r="7" spans="1:10" s="144" customFormat="1" ht="27">
      <c r="A7" s="422"/>
      <c r="B7" s="422"/>
      <c r="C7" s="424"/>
      <c r="D7" s="424"/>
      <c r="E7" s="143" t="s">
        <v>188</v>
      </c>
      <c r="F7" s="169">
        <v>43836</v>
      </c>
      <c r="G7" s="143" t="s">
        <v>185</v>
      </c>
      <c r="H7" s="143" t="s">
        <v>186</v>
      </c>
      <c r="I7" s="143" t="s">
        <v>185</v>
      </c>
      <c r="J7" s="143" t="s">
        <v>186</v>
      </c>
    </row>
    <row r="8" spans="1:10" s="147" customFormat="1" ht="12">
      <c r="A8" s="145">
        <v>1</v>
      </c>
      <c r="B8" s="146">
        <v>2</v>
      </c>
      <c r="C8" s="146"/>
      <c r="D8" s="146">
        <v>3</v>
      </c>
      <c r="E8" s="146">
        <v>4</v>
      </c>
      <c r="F8" s="170">
        <v>5</v>
      </c>
      <c r="G8" s="146">
        <v>6</v>
      </c>
      <c r="H8" s="146">
        <v>7</v>
      </c>
      <c r="I8" s="146">
        <v>8</v>
      </c>
      <c r="J8" s="146">
        <v>9</v>
      </c>
    </row>
    <row r="9" spans="1:10" s="150" customFormat="1" ht="15.75">
      <c r="A9" s="394" t="s">
        <v>82</v>
      </c>
      <c r="B9" s="394"/>
      <c r="C9" s="148"/>
      <c r="D9" s="148"/>
      <c r="E9" s="148"/>
      <c r="F9" s="171"/>
      <c r="G9" s="149"/>
      <c r="H9" s="149"/>
      <c r="I9" s="149"/>
      <c r="J9" s="149"/>
    </row>
    <row r="10" spans="1:10" s="150" customFormat="1" ht="15.75">
      <c r="A10" s="151">
        <v>31</v>
      </c>
      <c r="B10" s="149" t="s">
        <v>83</v>
      </c>
      <c r="C10" s="149"/>
      <c r="D10" s="149"/>
      <c r="E10" s="149"/>
      <c r="F10" s="171"/>
      <c r="G10" s="149"/>
      <c r="H10" s="149"/>
      <c r="I10" s="149"/>
      <c r="J10" s="149"/>
    </row>
    <row r="11" spans="1:10" s="150" customFormat="1" ht="15.75">
      <c r="A11" s="151">
        <v>3111</v>
      </c>
      <c r="B11" s="149" t="s">
        <v>84</v>
      </c>
      <c r="C11" s="149"/>
      <c r="D11" s="149"/>
      <c r="E11" s="149"/>
      <c r="F11" s="171"/>
      <c r="G11" s="149"/>
      <c r="H11" s="149"/>
      <c r="I11" s="149"/>
      <c r="J11" s="149"/>
    </row>
    <row r="12" spans="1:10" ht="15.75">
      <c r="A12" s="152">
        <v>3111101</v>
      </c>
      <c r="B12" s="153" t="s">
        <v>85</v>
      </c>
      <c r="C12" s="165">
        <v>9976</v>
      </c>
      <c r="D12" s="154">
        <f>4000000/1000</f>
        <v>4000</v>
      </c>
      <c r="E12" s="154">
        <f>4000000/1000</f>
        <v>4000</v>
      </c>
      <c r="F12" s="154" t="e">
        <f>+#REF!/1000</f>
        <v>#REF!</v>
      </c>
      <c r="G12" s="155" t="e">
        <f>+D12-F12</f>
        <v>#REF!</v>
      </c>
      <c r="H12" s="155" t="e">
        <f>+E12-F12</f>
        <v>#REF!</v>
      </c>
      <c r="I12" s="111"/>
      <c r="J12" s="111"/>
    </row>
    <row r="13" spans="1:13" ht="15.75">
      <c r="A13" s="152">
        <v>3111332</v>
      </c>
      <c r="B13" s="153" t="s">
        <v>86</v>
      </c>
      <c r="C13" s="165">
        <v>8500</v>
      </c>
      <c r="D13" s="155">
        <f>8500000/1000</f>
        <v>8500</v>
      </c>
      <c r="E13" s="155">
        <f>8500000/1000</f>
        <v>8500</v>
      </c>
      <c r="F13" s="154" t="e">
        <f>+#REF!/1000</f>
        <v>#REF!</v>
      </c>
      <c r="G13" s="155" t="e">
        <f>+D13-F13</f>
        <v>#REF!</v>
      </c>
      <c r="H13" s="155" t="e">
        <f>+E13-F13</f>
        <v>#REF!</v>
      </c>
      <c r="I13" s="111"/>
      <c r="J13" s="111"/>
      <c r="L13" s="156"/>
      <c r="M13" s="156"/>
    </row>
    <row r="14" spans="1:10" s="150" customFormat="1" ht="15.75">
      <c r="A14" s="417" t="s">
        <v>175</v>
      </c>
      <c r="B14" s="418"/>
      <c r="C14" s="157">
        <f aca="true" t="shared" si="0" ref="C14:H14">SUM(C12:C13)</f>
        <v>18476</v>
      </c>
      <c r="D14" s="157">
        <f t="shared" si="0"/>
        <v>12500</v>
      </c>
      <c r="E14" s="157">
        <f t="shared" si="0"/>
        <v>12500</v>
      </c>
      <c r="F14" s="172" t="e">
        <f t="shared" si="0"/>
        <v>#REF!</v>
      </c>
      <c r="G14" s="157" t="e">
        <f t="shared" si="0"/>
        <v>#REF!</v>
      </c>
      <c r="H14" s="157" t="e">
        <f t="shared" si="0"/>
        <v>#REF!</v>
      </c>
      <c r="I14" s="111"/>
      <c r="J14" s="111"/>
    </row>
    <row r="15" spans="1:10" ht="15.75">
      <c r="A15" s="152">
        <v>3211102</v>
      </c>
      <c r="B15" s="153" t="s">
        <v>87</v>
      </c>
      <c r="C15" s="165">
        <v>20</v>
      </c>
      <c r="D15" s="155">
        <v>20</v>
      </c>
      <c r="E15" s="155">
        <v>20</v>
      </c>
      <c r="F15" s="154" t="e">
        <f>+#REF!/1000</f>
        <v>#REF!</v>
      </c>
      <c r="G15" s="155" t="e">
        <f>+D15-F15</f>
        <v>#REF!</v>
      </c>
      <c r="H15" s="155" t="e">
        <f>+E15-F15</f>
        <v>#REF!</v>
      </c>
      <c r="I15" s="111"/>
      <c r="J15" s="111"/>
    </row>
    <row r="16" spans="1:10" ht="15.75">
      <c r="A16" s="152">
        <v>3211106</v>
      </c>
      <c r="B16" s="153" t="s">
        <v>88</v>
      </c>
      <c r="C16" s="165">
        <v>200</v>
      </c>
      <c r="D16" s="155">
        <f>200000/1000</f>
        <v>200</v>
      </c>
      <c r="E16" s="155">
        <f>200000/1000</f>
        <v>200</v>
      </c>
      <c r="F16" s="154" t="e">
        <f>+#REF!/1000</f>
        <v>#REF!</v>
      </c>
      <c r="G16" s="155" t="e">
        <f aca="true" t="shared" si="1" ref="G16:G42">+D16-F16</f>
        <v>#REF!</v>
      </c>
      <c r="H16" s="155" t="e">
        <f aca="true" t="shared" si="2" ref="H16:H42">+E16-F16</f>
        <v>#REF!</v>
      </c>
      <c r="I16" s="111"/>
      <c r="J16" s="111"/>
    </row>
    <row r="17" spans="1:10" ht="15.75">
      <c r="A17" s="152">
        <v>3211107</v>
      </c>
      <c r="B17" s="153" t="s">
        <v>214</v>
      </c>
      <c r="C17" s="165">
        <v>102548</v>
      </c>
      <c r="D17" s="155">
        <f>47724000/1000</f>
        <v>47724</v>
      </c>
      <c r="E17" s="155">
        <f>19324000/1000</f>
        <v>19324</v>
      </c>
      <c r="F17" s="154" t="e">
        <f>+#REF!/1000</f>
        <v>#REF!</v>
      </c>
      <c r="G17" s="155" t="e">
        <f t="shared" si="1"/>
        <v>#REF!</v>
      </c>
      <c r="H17" s="155" t="e">
        <f t="shared" si="2"/>
        <v>#REF!</v>
      </c>
      <c r="I17" s="111"/>
      <c r="J17" s="111"/>
    </row>
    <row r="18" spans="1:10" ht="15.75">
      <c r="A18" s="152">
        <v>3211109</v>
      </c>
      <c r="B18" s="153" t="s">
        <v>215</v>
      </c>
      <c r="C18" s="165">
        <v>40</v>
      </c>
      <c r="D18" s="155">
        <f>40000/1000</f>
        <v>40</v>
      </c>
      <c r="E18" s="155">
        <f>40000/1000</f>
        <v>40</v>
      </c>
      <c r="F18" s="154" t="e">
        <f>+#REF!/1000</f>
        <v>#REF!</v>
      </c>
      <c r="G18" s="155" t="e">
        <f t="shared" si="1"/>
        <v>#REF!</v>
      </c>
      <c r="H18" s="155" t="e">
        <f t="shared" si="2"/>
        <v>#REF!</v>
      </c>
      <c r="I18" s="111"/>
      <c r="J18" s="111"/>
    </row>
    <row r="19" spans="1:10" ht="15.75">
      <c r="A19" s="152">
        <v>3211111</v>
      </c>
      <c r="B19" s="153" t="s">
        <v>91</v>
      </c>
      <c r="C19" s="165">
        <v>700</v>
      </c>
      <c r="D19" s="155">
        <f>700000/1000</f>
        <v>700</v>
      </c>
      <c r="E19" s="155">
        <f>700000/1000</f>
        <v>700</v>
      </c>
      <c r="F19" s="154" t="e">
        <f>+#REF!/1000</f>
        <v>#REF!</v>
      </c>
      <c r="G19" s="155" t="e">
        <f t="shared" si="1"/>
        <v>#REF!</v>
      </c>
      <c r="H19" s="155" t="e">
        <f t="shared" si="2"/>
        <v>#REF!</v>
      </c>
      <c r="I19" s="111"/>
      <c r="J19" s="111"/>
    </row>
    <row r="20" spans="1:10" ht="15.75">
      <c r="A20" s="152">
        <v>3211113</v>
      </c>
      <c r="B20" s="153" t="s">
        <v>92</v>
      </c>
      <c r="C20" s="165">
        <v>40</v>
      </c>
      <c r="D20" s="155">
        <f>40000/1000</f>
        <v>40</v>
      </c>
      <c r="E20" s="155">
        <f>40000/1000</f>
        <v>40</v>
      </c>
      <c r="F20" s="154" t="e">
        <f>+#REF!/1000</f>
        <v>#REF!</v>
      </c>
      <c r="G20" s="155" t="e">
        <f t="shared" si="1"/>
        <v>#REF!</v>
      </c>
      <c r="H20" s="155" t="e">
        <f t="shared" si="2"/>
        <v>#REF!</v>
      </c>
      <c r="I20" s="111"/>
      <c r="J20" s="111"/>
    </row>
    <row r="21" spans="1:10" ht="15.75">
      <c r="A21" s="152">
        <v>3211117</v>
      </c>
      <c r="B21" s="153" t="s">
        <v>93</v>
      </c>
      <c r="C21" s="165">
        <v>40</v>
      </c>
      <c r="D21" s="155">
        <f>40000/1000</f>
        <v>40</v>
      </c>
      <c r="E21" s="155">
        <f>40000/1000</f>
        <v>40</v>
      </c>
      <c r="F21" s="154" t="e">
        <f>+#REF!/1000</f>
        <v>#REF!</v>
      </c>
      <c r="G21" s="155" t="e">
        <f t="shared" si="1"/>
        <v>#REF!</v>
      </c>
      <c r="H21" s="155" t="e">
        <f t="shared" si="2"/>
        <v>#REF!</v>
      </c>
      <c r="I21" s="111"/>
      <c r="J21" s="111"/>
    </row>
    <row r="22" spans="1:10" ht="15.75">
      <c r="A22" s="152">
        <v>3211119</v>
      </c>
      <c r="B22" s="153" t="s">
        <v>94</v>
      </c>
      <c r="C22" s="165">
        <v>1500</v>
      </c>
      <c r="D22" s="155">
        <f>1500000/1000</f>
        <v>1500</v>
      </c>
      <c r="E22" s="155">
        <f>1500000/1000</f>
        <v>1500</v>
      </c>
      <c r="F22" s="154" t="e">
        <f>+#REF!/1000</f>
        <v>#REF!</v>
      </c>
      <c r="G22" s="155" t="e">
        <f t="shared" si="1"/>
        <v>#REF!</v>
      </c>
      <c r="H22" s="155" t="e">
        <f t="shared" si="2"/>
        <v>#REF!</v>
      </c>
      <c r="I22" s="111"/>
      <c r="J22" s="111"/>
    </row>
    <row r="23" spans="1:10" ht="15.75">
      <c r="A23" s="152">
        <v>3211120</v>
      </c>
      <c r="B23" s="153" t="s">
        <v>95</v>
      </c>
      <c r="C23" s="165">
        <v>25</v>
      </c>
      <c r="D23" s="155">
        <v>25</v>
      </c>
      <c r="E23" s="155">
        <v>25</v>
      </c>
      <c r="F23" s="154" t="e">
        <f>+#REF!/1000</f>
        <v>#REF!</v>
      </c>
      <c r="G23" s="155" t="e">
        <f t="shared" si="1"/>
        <v>#REF!</v>
      </c>
      <c r="H23" s="155" t="e">
        <f t="shared" si="2"/>
        <v>#REF!</v>
      </c>
      <c r="I23" s="111"/>
      <c r="J23" s="111"/>
    </row>
    <row r="24" spans="1:10" ht="15.75">
      <c r="A24" s="152">
        <v>3211125</v>
      </c>
      <c r="B24" s="153" t="s">
        <v>96</v>
      </c>
      <c r="C24" s="165">
        <v>400</v>
      </c>
      <c r="D24" s="155">
        <f>400000/1000</f>
        <v>400</v>
      </c>
      <c r="E24" s="155">
        <f>400000/1000</f>
        <v>400</v>
      </c>
      <c r="F24" s="154" t="e">
        <f>+#REF!/1000</f>
        <v>#REF!</v>
      </c>
      <c r="G24" s="155" t="e">
        <f t="shared" si="1"/>
        <v>#REF!</v>
      </c>
      <c r="H24" s="155" t="e">
        <f t="shared" si="2"/>
        <v>#REF!</v>
      </c>
      <c r="I24" s="111"/>
      <c r="J24" s="111"/>
    </row>
    <row r="25" spans="1:10" ht="15.75">
      <c r="A25" s="152">
        <v>3211126</v>
      </c>
      <c r="B25" s="153" t="s">
        <v>97</v>
      </c>
      <c r="C25" s="165">
        <v>100</v>
      </c>
      <c r="D25" s="155">
        <f>100000/1000</f>
        <v>100</v>
      </c>
      <c r="E25" s="155">
        <f>100000/1000</f>
        <v>100</v>
      </c>
      <c r="F25" s="154" t="e">
        <f>+#REF!/1000</f>
        <v>#REF!</v>
      </c>
      <c r="G25" s="155" t="e">
        <f t="shared" si="1"/>
        <v>#REF!</v>
      </c>
      <c r="H25" s="155" t="e">
        <f t="shared" si="2"/>
        <v>#REF!</v>
      </c>
      <c r="I25" s="111"/>
      <c r="J25" s="111"/>
    </row>
    <row r="26" spans="1:10" ht="15.75">
      <c r="A26" s="152">
        <v>3211127</v>
      </c>
      <c r="B26" s="153" t="s">
        <v>98</v>
      </c>
      <c r="C26" s="165">
        <v>25</v>
      </c>
      <c r="D26" s="155">
        <v>25</v>
      </c>
      <c r="E26" s="155">
        <v>25</v>
      </c>
      <c r="F26" s="154" t="e">
        <f>+#REF!/1000</f>
        <v>#REF!</v>
      </c>
      <c r="G26" s="155" t="e">
        <f t="shared" si="1"/>
        <v>#REF!</v>
      </c>
      <c r="H26" s="155" t="e">
        <f t="shared" si="2"/>
        <v>#REF!</v>
      </c>
      <c r="I26" s="111"/>
      <c r="J26" s="111"/>
    </row>
    <row r="27" spans="1:10" ht="15.75">
      <c r="A27" s="152">
        <v>3221104</v>
      </c>
      <c r="B27" s="153" t="s">
        <v>99</v>
      </c>
      <c r="C27" s="165">
        <v>1000</v>
      </c>
      <c r="D27" s="155">
        <f>1000000/1000</f>
        <v>1000</v>
      </c>
      <c r="E27" s="155">
        <f>1000000/1000</f>
        <v>1000</v>
      </c>
      <c r="F27" s="154" t="e">
        <f>+#REF!/1000</f>
        <v>#REF!</v>
      </c>
      <c r="G27" s="155" t="e">
        <f t="shared" si="1"/>
        <v>#REF!</v>
      </c>
      <c r="H27" s="155" t="e">
        <f t="shared" si="2"/>
        <v>#REF!</v>
      </c>
      <c r="I27" s="111"/>
      <c r="J27" s="111"/>
    </row>
    <row r="28" spans="1:10" ht="15.75">
      <c r="A28" s="152">
        <v>3221108</v>
      </c>
      <c r="B28" s="153" t="s">
        <v>100</v>
      </c>
      <c r="C28" s="165">
        <v>100</v>
      </c>
      <c r="D28" s="155">
        <f>100000/1000</f>
        <v>100</v>
      </c>
      <c r="E28" s="155">
        <f>100000/1000</f>
        <v>100</v>
      </c>
      <c r="F28" s="154" t="e">
        <f>+#REF!/1000</f>
        <v>#REF!</v>
      </c>
      <c r="G28" s="155" t="e">
        <f t="shared" si="1"/>
        <v>#REF!</v>
      </c>
      <c r="H28" s="155" t="e">
        <f t="shared" si="2"/>
        <v>#REF!</v>
      </c>
      <c r="I28" s="111"/>
      <c r="J28" s="111"/>
    </row>
    <row r="29" spans="1:10" ht="15.75">
      <c r="A29" s="152">
        <v>3231201</v>
      </c>
      <c r="B29" s="153" t="s">
        <v>101</v>
      </c>
      <c r="C29" s="165">
        <v>33666</v>
      </c>
      <c r="D29" s="155">
        <f>33666000/1000</f>
        <v>33666</v>
      </c>
      <c r="E29" s="155">
        <f>33666000/1000</f>
        <v>33666</v>
      </c>
      <c r="F29" s="154" t="e">
        <f>+#REF!/1000</f>
        <v>#REF!</v>
      </c>
      <c r="G29" s="155" t="e">
        <f t="shared" si="1"/>
        <v>#REF!</v>
      </c>
      <c r="H29" s="155" t="e">
        <f t="shared" si="2"/>
        <v>#REF!</v>
      </c>
      <c r="I29" s="111"/>
      <c r="J29" s="111"/>
    </row>
    <row r="30" spans="1:10" ht="15.75">
      <c r="A30" s="152">
        <v>3243101</v>
      </c>
      <c r="B30" s="153" t="s">
        <v>216</v>
      </c>
      <c r="C30" s="165">
        <v>2500</v>
      </c>
      <c r="D30" s="155">
        <f>2500000/1000</f>
        <v>2500</v>
      </c>
      <c r="E30" s="155">
        <f>2500000/1000</f>
        <v>2500</v>
      </c>
      <c r="F30" s="154" t="e">
        <f>+#REF!/1000</f>
        <v>#REF!</v>
      </c>
      <c r="G30" s="155" t="e">
        <f t="shared" si="1"/>
        <v>#REF!</v>
      </c>
      <c r="H30" s="155" t="e">
        <f t="shared" si="2"/>
        <v>#REF!</v>
      </c>
      <c r="I30" s="111"/>
      <c r="J30" s="111"/>
    </row>
    <row r="31" spans="1:10" ht="15.75">
      <c r="A31" s="152">
        <v>3243102</v>
      </c>
      <c r="B31" s="153" t="s">
        <v>103</v>
      </c>
      <c r="C31" s="165">
        <v>200</v>
      </c>
      <c r="D31" s="155">
        <f>200000/1000</f>
        <v>200</v>
      </c>
      <c r="E31" s="155">
        <f>200000/1000</f>
        <v>200</v>
      </c>
      <c r="F31" s="154" t="e">
        <f>+#REF!/1000</f>
        <v>#REF!</v>
      </c>
      <c r="G31" s="155" t="e">
        <f t="shared" si="1"/>
        <v>#REF!</v>
      </c>
      <c r="H31" s="155" t="e">
        <f t="shared" si="2"/>
        <v>#REF!</v>
      </c>
      <c r="I31" s="111"/>
      <c r="J31" s="111"/>
    </row>
    <row r="32" spans="1:10" ht="15.75">
      <c r="A32" s="152">
        <v>3244101</v>
      </c>
      <c r="B32" s="153" t="s">
        <v>104</v>
      </c>
      <c r="C32" s="165">
        <v>5000</v>
      </c>
      <c r="D32" s="155">
        <f>5000000/1000</f>
        <v>5000</v>
      </c>
      <c r="E32" s="155">
        <f>5000000/1000</f>
        <v>5000</v>
      </c>
      <c r="F32" s="154" t="e">
        <f>+#REF!/1000</f>
        <v>#REF!</v>
      </c>
      <c r="G32" s="155" t="e">
        <f t="shared" si="1"/>
        <v>#REF!</v>
      </c>
      <c r="H32" s="155" t="e">
        <f t="shared" si="2"/>
        <v>#REF!</v>
      </c>
      <c r="I32" s="111"/>
      <c r="J32" s="111"/>
    </row>
    <row r="33" spans="1:10" ht="15.75">
      <c r="A33" s="152">
        <v>3241102</v>
      </c>
      <c r="B33" s="153" t="s">
        <v>105</v>
      </c>
      <c r="C33" s="165">
        <v>500</v>
      </c>
      <c r="D33" s="155">
        <f>500000/1000</f>
        <v>500</v>
      </c>
      <c r="E33" s="155">
        <f>500000/1000</f>
        <v>500</v>
      </c>
      <c r="F33" s="154" t="e">
        <f>+#REF!/1000</f>
        <v>#REF!</v>
      </c>
      <c r="G33" s="155" t="e">
        <f t="shared" si="1"/>
        <v>#REF!</v>
      </c>
      <c r="H33" s="155" t="e">
        <f t="shared" si="2"/>
        <v>#REF!</v>
      </c>
      <c r="I33" s="111"/>
      <c r="J33" s="111"/>
    </row>
    <row r="34" spans="1:10" ht="15.75">
      <c r="A34" s="152">
        <v>3251109</v>
      </c>
      <c r="B34" s="153" t="s">
        <v>106</v>
      </c>
      <c r="C34" s="165">
        <v>5000</v>
      </c>
      <c r="D34" s="155">
        <f>5000000/1000</f>
        <v>5000</v>
      </c>
      <c r="E34" s="155">
        <f>5000000/1000</f>
        <v>5000</v>
      </c>
      <c r="F34" s="154" t="e">
        <f>+#REF!/1000</f>
        <v>#REF!</v>
      </c>
      <c r="G34" s="155" t="e">
        <f t="shared" si="1"/>
        <v>#REF!</v>
      </c>
      <c r="H34" s="155" t="e">
        <f t="shared" si="2"/>
        <v>#REF!</v>
      </c>
      <c r="I34" s="111"/>
      <c r="J34" s="111"/>
    </row>
    <row r="35" spans="1:10" ht="15.75">
      <c r="A35" s="152">
        <v>3255101</v>
      </c>
      <c r="B35" s="153" t="s">
        <v>107</v>
      </c>
      <c r="C35" s="165">
        <v>1400</v>
      </c>
      <c r="D35" s="155">
        <f>1400000/1000</f>
        <v>1400</v>
      </c>
      <c r="E35" s="155">
        <f>1400000/1000</f>
        <v>1400</v>
      </c>
      <c r="F35" s="154" t="e">
        <f>+#REF!/1000</f>
        <v>#REF!</v>
      </c>
      <c r="G35" s="155" t="e">
        <f t="shared" si="1"/>
        <v>#REF!</v>
      </c>
      <c r="H35" s="155" t="e">
        <f t="shared" si="2"/>
        <v>#REF!</v>
      </c>
      <c r="I35" s="111"/>
      <c r="J35" s="111"/>
    </row>
    <row r="36" spans="1:10" ht="15.75">
      <c r="A36" s="152">
        <v>3255102</v>
      </c>
      <c r="B36" s="153" t="s">
        <v>32</v>
      </c>
      <c r="C36" s="165">
        <v>200</v>
      </c>
      <c r="D36" s="155">
        <f>200000/1000</f>
        <v>200</v>
      </c>
      <c r="E36" s="155">
        <f>200000/1000</f>
        <v>200</v>
      </c>
      <c r="F36" s="154" t="e">
        <f>+#REF!/1000</f>
        <v>#REF!</v>
      </c>
      <c r="G36" s="155" t="e">
        <f t="shared" si="1"/>
        <v>#REF!</v>
      </c>
      <c r="H36" s="155" t="e">
        <f t="shared" si="2"/>
        <v>#REF!</v>
      </c>
      <c r="I36" s="111"/>
      <c r="J36" s="111"/>
    </row>
    <row r="37" spans="1:10" ht="15.75">
      <c r="A37" s="152">
        <v>3255104</v>
      </c>
      <c r="B37" s="153" t="s">
        <v>108</v>
      </c>
      <c r="C37" s="165">
        <v>2500</v>
      </c>
      <c r="D37" s="155">
        <f>2500000/1000</f>
        <v>2500</v>
      </c>
      <c r="E37" s="155">
        <f>2500000/1000</f>
        <v>2500</v>
      </c>
      <c r="F37" s="154" t="e">
        <f>+#REF!/1000</f>
        <v>#REF!</v>
      </c>
      <c r="G37" s="155" t="e">
        <f t="shared" si="1"/>
        <v>#REF!</v>
      </c>
      <c r="H37" s="155" t="e">
        <f t="shared" si="2"/>
        <v>#REF!</v>
      </c>
      <c r="I37" s="111"/>
      <c r="J37" s="111"/>
    </row>
    <row r="38" spans="1:10" ht="15.75">
      <c r="A38" s="152">
        <v>3256103</v>
      </c>
      <c r="B38" s="153" t="s">
        <v>109</v>
      </c>
      <c r="C38" s="165">
        <v>20</v>
      </c>
      <c r="D38" s="155">
        <v>20</v>
      </c>
      <c r="E38" s="155">
        <v>20</v>
      </c>
      <c r="F38" s="154" t="e">
        <f>+#REF!/1000</f>
        <v>#REF!</v>
      </c>
      <c r="G38" s="155" t="e">
        <f t="shared" si="1"/>
        <v>#REF!</v>
      </c>
      <c r="H38" s="155" t="e">
        <f t="shared" si="2"/>
        <v>#REF!</v>
      </c>
      <c r="I38" s="111"/>
      <c r="J38" s="111"/>
    </row>
    <row r="39" spans="1:10" ht="15.75">
      <c r="A39" s="152">
        <v>3257104</v>
      </c>
      <c r="B39" s="153" t="s">
        <v>110</v>
      </c>
      <c r="C39" s="165">
        <v>700</v>
      </c>
      <c r="D39" s="155">
        <f>700000/1000</f>
        <v>700</v>
      </c>
      <c r="E39" s="155">
        <f>700000/1000</f>
        <v>700</v>
      </c>
      <c r="F39" s="154" t="e">
        <f>+#REF!/1000</f>
        <v>#REF!</v>
      </c>
      <c r="G39" s="155" t="e">
        <f t="shared" si="1"/>
        <v>#REF!</v>
      </c>
      <c r="H39" s="155" t="e">
        <f t="shared" si="2"/>
        <v>#REF!</v>
      </c>
      <c r="I39" s="111"/>
      <c r="J39" s="111"/>
    </row>
    <row r="40" spans="1:10" ht="15.75">
      <c r="A40" s="152">
        <v>3257301</v>
      </c>
      <c r="B40" s="153" t="s">
        <v>111</v>
      </c>
      <c r="C40" s="165">
        <v>1000</v>
      </c>
      <c r="D40" s="155">
        <f>1000000/1000</f>
        <v>1000</v>
      </c>
      <c r="E40" s="155">
        <f>1000000/1000</f>
        <v>1000</v>
      </c>
      <c r="F40" s="154" t="e">
        <f>+#REF!/1000</f>
        <v>#REF!</v>
      </c>
      <c r="G40" s="155" t="e">
        <f t="shared" si="1"/>
        <v>#REF!</v>
      </c>
      <c r="H40" s="155" t="e">
        <f t="shared" si="2"/>
        <v>#REF!</v>
      </c>
      <c r="I40" s="111"/>
      <c r="J40" s="111"/>
    </row>
    <row r="41" spans="1:10" ht="15.75">
      <c r="A41" s="152">
        <v>3258101</v>
      </c>
      <c r="B41" s="153" t="s">
        <v>112</v>
      </c>
      <c r="C41" s="165">
        <v>100</v>
      </c>
      <c r="D41" s="155">
        <f>100000/1000</f>
        <v>100</v>
      </c>
      <c r="E41" s="155">
        <f>100000/1000</f>
        <v>100</v>
      </c>
      <c r="F41" s="154" t="e">
        <f>+#REF!/1000</f>
        <v>#REF!</v>
      </c>
      <c r="G41" s="155" t="e">
        <f t="shared" si="1"/>
        <v>#REF!</v>
      </c>
      <c r="H41" s="155" t="e">
        <f t="shared" si="2"/>
        <v>#REF!</v>
      </c>
      <c r="I41" s="111"/>
      <c r="J41" s="111"/>
    </row>
    <row r="42" spans="1:10" ht="15.75">
      <c r="A42" s="152">
        <v>3258108</v>
      </c>
      <c r="B42" s="153" t="s">
        <v>113</v>
      </c>
      <c r="C42" s="165">
        <v>400</v>
      </c>
      <c r="D42" s="155">
        <f>400000/1000</f>
        <v>400</v>
      </c>
      <c r="E42" s="155">
        <f>400000/1000</f>
        <v>400</v>
      </c>
      <c r="F42" s="154" t="e">
        <f>+#REF!/1000</f>
        <v>#REF!</v>
      </c>
      <c r="G42" s="155" t="e">
        <f t="shared" si="1"/>
        <v>#REF!</v>
      </c>
      <c r="H42" s="155" t="e">
        <f t="shared" si="2"/>
        <v>#REF!</v>
      </c>
      <c r="I42" s="111"/>
      <c r="J42" s="111"/>
    </row>
    <row r="43" spans="1:10" s="150" customFormat="1" ht="15.75">
      <c r="A43" s="417" t="s">
        <v>176</v>
      </c>
      <c r="B43" s="418"/>
      <c r="C43" s="157">
        <f aca="true" t="shared" si="3" ref="C43:H43">SUM(C15:C42)</f>
        <v>159924</v>
      </c>
      <c r="D43" s="157">
        <f t="shared" si="3"/>
        <v>105100</v>
      </c>
      <c r="E43" s="157">
        <f t="shared" si="3"/>
        <v>76700</v>
      </c>
      <c r="F43" s="172" t="e">
        <f t="shared" si="3"/>
        <v>#REF!</v>
      </c>
      <c r="G43" s="157" t="e">
        <f t="shared" si="3"/>
        <v>#REF!</v>
      </c>
      <c r="H43" s="157" t="e">
        <f t="shared" si="3"/>
        <v>#REF!</v>
      </c>
      <c r="I43" s="111"/>
      <c r="J43" s="111"/>
    </row>
    <row r="44" spans="1:10" s="150" customFormat="1" ht="15.75">
      <c r="A44" s="151"/>
      <c r="B44" s="149" t="s">
        <v>166</v>
      </c>
      <c r="C44" s="157">
        <f aca="true" t="shared" si="4" ref="C44:H44">+C14+C43</f>
        <v>178400</v>
      </c>
      <c r="D44" s="157">
        <f t="shared" si="4"/>
        <v>117600</v>
      </c>
      <c r="E44" s="157">
        <f t="shared" si="4"/>
        <v>89200</v>
      </c>
      <c r="F44" s="172" t="e">
        <f t="shared" si="4"/>
        <v>#REF!</v>
      </c>
      <c r="G44" s="157" t="e">
        <f t="shared" si="4"/>
        <v>#REF!</v>
      </c>
      <c r="H44" s="157" t="e">
        <f t="shared" si="4"/>
        <v>#REF!</v>
      </c>
      <c r="I44" s="111" t="e">
        <f>+F44/D44</f>
        <v>#REF!</v>
      </c>
      <c r="J44" s="111" t="e">
        <f>+F44/E44</f>
        <v>#REF!</v>
      </c>
    </row>
    <row r="45" spans="1:10" s="150" customFormat="1" ht="15.75">
      <c r="A45" s="151" t="s">
        <v>114</v>
      </c>
      <c r="B45" s="149" t="s">
        <v>115</v>
      </c>
      <c r="C45" s="149"/>
      <c r="D45" s="157"/>
      <c r="E45" s="157"/>
      <c r="F45" s="172"/>
      <c r="G45" s="157"/>
      <c r="H45" s="157"/>
      <c r="I45" s="111"/>
      <c r="J45" s="111"/>
    </row>
    <row r="46" spans="1:10" ht="15.75">
      <c r="A46" s="152">
        <v>4112101</v>
      </c>
      <c r="B46" s="153" t="s">
        <v>112</v>
      </c>
      <c r="C46" s="165">
        <v>54000</v>
      </c>
      <c r="D46" s="155">
        <f>48000000/1000</f>
        <v>48000</v>
      </c>
      <c r="E46" s="155">
        <f>0/1000</f>
        <v>0</v>
      </c>
      <c r="F46" s="154" t="e">
        <f>+#REF!/1000</f>
        <v>#REF!</v>
      </c>
      <c r="G46" s="155" t="e">
        <f>+D46-F46</f>
        <v>#REF!</v>
      </c>
      <c r="H46" s="155" t="e">
        <f>+E46-F46</f>
        <v>#REF!</v>
      </c>
      <c r="I46" s="111"/>
      <c r="J46" s="111"/>
    </row>
    <row r="47" spans="1:10" ht="15.75">
      <c r="A47" s="152">
        <v>4112202</v>
      </c>
      <c r="B47" s="158" t="s">
        <v>116</v>
      </c>
      <c r="C47" s="165">
        <v>24000</v>
      </c>
      <c r="D47" s="155">
        <f>24000000/1000</f>
        <v>24000</v>
      </c>
      <c r="E47" s="155">
        <f>0/1000</f>
        <v>0</v>
      </c>
      <c r="F47" s="154" t="e">
        <f>+#REF!/1000</f>
        <v>#REF!</v>
      </c>
      <c r="G47" s="155" t="e">
        <f aca="true" t="shared" si="5" ref="G47:G53">+D47-F47</f>
        <v>#REF!</v>
      </c>
      <c r="H47" s="155" t="e">
        <f aca="true" t="shared" si="6" ref="H47:H53">+E47-F47</f>
        <v>#REF!</v>
      </c>
      <c r="I47" s="111"/>
      <c r="J47" s="111"/>
    </row>
    <row r="48" spans="1:10" ht="15.75">
      <c r="A48" s="152">
        <v>4112204</v>
      </c>
      <c r="B48" s="158" t="s">
        <v>117</v>
      </c>
      <c r="C48" s="165">
        <v>50</v>
      </c>
      <c r="D48" s="155">
        <f>50000/1000</f>
        <v>50</v>
      </c>
      <c r="E48" s="155">
        <f>50000/1000</f>
        <v>50</v>
      </c>
      <c r="F48" s="154" t="e">
        <f>+#REF!/1000</f>
        <v>#REF!</v>
      </c>
      <c r="G48" s="155" t="e">
        <f t="shared" si="5"/>
        <v>#REF!</v>
      </c>
      <c r="H48" s="155" t="e">
        <f t="shared" si="6"/>
        <v>#REF!</v>
      </c>
      <c r="I48" s="111"/>
      <c r="J48" s="111"/>
    </row>
    <row r="49" spans="1:10" ht="15.75">
      <c r="A49" s="152">
        <v>4112303</v>
      </c>
      <c r="B49" s="158" t="s">
        <v>118</v>
      </c>
      <c r="C49" s="165">
        <v>250</v>
      </c>
      <c r="D49" s="155">
        <f>250000/1000</f>
        <v>250</v>
      </c>
      <c r="E49" s="155">
        <f>250000/1000</f>
        <v>250</v>
      </c>
      <c r="F49" s="154" t="e">
        <f>+#REF!/1000</f>
        <v>#REF!</v>
      </c>
      <c r="G49" s="155" t="e">
        <f t="shared" si="5"/>
        <v>#REF!</v>
      </c>
      <c r="H49" s="155" t="e">
        <f t="shared" si="6"/>
        <v>#REF!</v>
      </c>
      <c r="I49" s="111"/>
      <c r="J49" s="111"/>
    </row>
    <row r="50" spans="1:10" ht="15.75">
      <c r="A50" s="152">
        <v>4112310</v>
      </c>
      <c r="B50" s="158" t="s">
        <v>119</v>
      </c>
      <c r="C50" s="165">
        <v>200</v>
      </c>
      <c r="D50" s="155">
        <f>200000/1000</f>
        <v>200</v>
      </c>
      <c r="E50" s="155">
        <f>200000/1000</f>
        <v>200</v>
      </c>
      <c r="F50" s="154" t="e">
        <f>+#REF!/1000</f>
        <v>#REF!</v>
      </c>
      <c r="G50" s="155" t="e">
        <f t="shared" si="5"/>
        <v>#REF!</v>
      </c>
      <c r="H50" s="155" t="e">
        <f t="shared" si="6"/>
        <v>#REF!</v>
      </c>
      <c r="I50" s="111"/>
      <c r="J50" s="111"/>
    </row>
    <row r="51" spans="1:10" ht="15.75">
      <c r="A51" s="152">
        <v>4112312</v>
      </c>
      <c r="B51" s="158" t="s">
        <v>120</v>
      </c>
      <c r="C51" s="165">
        <v>1300</v>
      </c>
      <c r="D51" s="155">
        <f>1300000/1000</f>
        <v>1300</v>
      </c>
      <c r="E51" s="155">
        <f>0/1000</f>
        <v>0</v>
      </c>
      <c r="F51" s="154" t="e">
        <f>+#REF!/1000</f>
        <v>#REF!</v>
      </c>
      <c r="G51" s="155" t="e">
        <f t="shared" si="5"/>
        <v>#REF!</v>
      </c>
      <c r="H51" s="155" t="e">
        <f t="shared" si="6"/>
        <v>#REF!</v>
      </c>
      <c r="I51" s="111"/>
      <c r="J51" s="111"/>
    </row>
    <row r="52" spans="1:10" ht="15.75">
      <c r="A52" s="152">
        <v>4112314</v>
      </c>
      <c r="B52" s="153" t="s">
        <v>121</v>
      </c>
      <c r="C52" s="165">
        <v>20000</v>
      </c>
      <c r="D52" s="155">
        <f>20000000/1000</f>
        <v>20000</v>
      </c>
      <c r="E52" s="155">
        <f>0/1000</f>
        <v>0</v>
      </c>
      <c r="F52" s="154" t="e">
        <f>+#REF!/1000</f>
        <v>#REF!</v>
      </c>
      <c r="G52" s="155" t="e">
        <f t="shared" si="5"/>
        <v>#REF!</v>
      </c>
      <c r="H52" s="155" t="e">
        <f t="shared" si="6"/>
        <v>#REF!</v>
      </c>
      <c r="I52" s="111"/>
      <c r="J52" s="111"/>
    </row>
    <row r="53" spans="1:10" ht="15.75">
      <c r="A53" s="152">
        <v>4112316</v>
      </c>
      <c r="B53" s="158" t="s">
        <v>122</v>
      </c>
      <c r="C53" s="165">
        <v>150</v>
      </c>
      <c r="D53" s="155">
        <f>150000/1000</f>
        <v>150</v>
      </c>
      <c r="E53" s="155">
        <f>0/1000</f>
        <v>0</v>
      </c>
      <c r="F53" s="154" t="e">
        <f>+#REF!/1000</f>
        <v>#REF!</v>
      </c>
      <c r="G53" s="155" t="e">
        <f t="shared" si="5"/>
        <v>#REF!</v>
      </c>
      <c r="H53" s="155" t="e">
        <f t="shared" si="6"/>
        <v>#REF!</v>
      </c>
      <c r="I53" s="111"/>
      <c r="J53" s="111"/>
    </row>
    <row r="54" spans="1:10" s="150" customFormat="1" ht="15.75">
      <c r="A54" s="417" t="s">
        <v>177</v>
      </c>
      <c r="B54" s="418"/>
      <c r="C54" s="167">
        <f aca="true" t="shared" si="7" ref="C54:H54">SUM(C46:C53)</f>
        <v>99950</v>
      </c>
      <c r="D54" s="157">
        <f t="shared" si="7"/>
        <v>93950</v>
      </c>
      <c r="E54" s="157">
        <f t="shared" si="7"/>
        <v>500</v>
      </c>
      <c r="F54" s="172" t="e">
        <f t="shared" si="7"/>
        <v>#REF!</v>
      </c>
      <c r="G54" s="157" t="e">
        <f t="shared" si="7"/>
        <v>#REF!</v>
      </c>
      <c r="H54" s="157" t="e">
        <f t="shared" si="7"/>
        <v>#REF!</v>
      </c>
      <c r="I54" s="111"/>
      <c r="J54" s="111"/>
    </row>
    <row r="55" spans="1:10" ht="15.75">
      <c r="A55" s="152">
        <v>4211101</v>
      </c>
      <c r="B55" s="158" t="s">
        <v>178</v>
      </c>
      <c r="C55" s="155">
        <v>263450</v>
      </c>
      <c r="D55" s="155">
        <f>263450000/1000</f>
        <v>263450</v>
      </c>
      <c r="E55" s="155">
        <f>262950000/1000</f>
        <v>262950</v>
      </c>
      <c r="F55" s="154" t="e">
        <f>+#REF!/1000</f>
        <v>#REF!</v>
      </c>
      <c r="G55" s="155" t="e">
        <f>+D55-F55</f>
        <v>#REF!</v>
      </c>
      <c r="H55" s="155" t="e">
        <f>+E55-F55</f>
        <v>#REF!</v>
      </c>
      <c r="I55" s="111"/>
      <c r="J55" s="111"/>
    </row>
    <row r="56" spans="1:10" s="162" customFormat="1" ht="15.75">
      <c r="A56" s="159"/>
      <c r="B56" s="160" t="s">
        <v>167</v>
      </c>
      <c r="C56" s="166">
        <f aca="true" t="shared" si="8" ref="C56:H56">+C54+C55</f>
        <v>363400</v>
      </c>
      <c r="D56" s="161">
        <f t="shared" si="8"/>
        <v>357400</v>
      </c>
      <c r="E56" s="161">
        <f t="shared" si="8"/>
        <v>263450</v>
      </c>
      <c r="F56" s="172" t="e">
        <f t="shared" si="8"/>
        <v>#REF!</v>
      </c>
      <c r="G56" s="161" t="e">
        <f t="shared" si="8"/>
        <v>#REF!</v>
      </c>
      <c r="H56" s="161" t="e">
        <f t="shared" si="8"/>
        <v>#REF!</v>
      </c>
      <c r="I56" s="111" t="e">
        <f>+F56/D56</f>
        <v>#REF!</v>
      </c>
      <c r="J56" s="111" t="e">
        <f>+F56/E56</f>
        <v>#REF!</v>
      </c>
    </row>
    <row r="57" spans="1:10" ht="15.75">
      <c r="A57" s="163"/>
      <c r="B57" s="151" t="s">
        <v>168</v>
      </c>
      <c r="C57" s="157">
        <f aca="true" t="shared" si="9" ref="C57:H57">+C44+C56</f>
        <v>541800</v>
      </c>
      <c r="D57" s="157">
        <f t="shared" si="9"/>
        <v>475000</v>
      </c>
      <c r="E57" s="157">
        <f t="shared" si="9"/>
        <v>352650</v>
      </c>
      <c r="F57" s="172" t="e">
        <f t="shared" si="9"/>
        <v>#REF!</v>
      </c>
      <c r="G57" s="157" t="e">
        <f t="shared" si="9"/>
        <v>#REF!</v>
      </c>
      <c r="H57" s="157" t="e">
        <f t="shared" si="9"/>
        <v>#REF!</v>
      </c>
      <c r="I57" s="111" t="e">
        <f>+F57/D57</f>
        <v>#REF!</v>
      </c>
      <c r="J57" s="111" t="e">
        <f>+F57/E57</f>
        <v>#REF!</v>
      </c>
    </row>
  </sheetData>
  <sheetProtection/>
  <mergeCells count="15">
    <mergeCell ref="A1:J1"/>
    <mergeCell ref="A2:J2"/>
    <mergeCell ref="A3:J3"/>
    <mergeCell ref="A4:J4"/>
    <mergeCell ref="A5:J5"/>
    <mergeCell ref="A9:B9"/>
    <mergeCell ref="I6:J6"/>
    <mergeCell ref="C6:C7"/>
    <mergeCell ref="A14:B14"/>
    <mergeCell ref="A43:B43"/>
    <mergeCell ref="A54:B54"/>
    <mergeCell ref="G6:H6"/>
    <mergeCell ref="A6:A7"/>
    <mergeCell ref="B6:B7"/>
    <mergeCell ref="D6:D7"/>
  </mergeCells>
  <printOptions/>
  <pageMargins left="0.25" right="0" top="0.5" bottom="0.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F13" sqref="F13"/>
    </sheetView>
  </sheetViews>
  <sheetFormatPr defaultColWidth="9.140625" defaultRowHeight="15"/>
  <cols>
    <col min="1" max="1" width="12.00390625" style="1" customWidth="1"/>
    <col min="2" max="2" width="37.421875" style="1" customWidth="1"/>
    <col min="3" max="5" width="19.57421875" style="1" customWidth="1"/>
    <col min="6" max="16384" width="9.140625" style="1" customWidth="1"/>
  </cols>
  <sheetData>
    <row r="1" spans="1:5" ht="21.75">
      <c r="A1" s="327" t="s">
        <v>0</v>
      </c>
      <c r="B1" s="327"/>
      <c r="C1" s="327"/>
      <c r="D1" s="327"/>
      <c r="E1" s="327"/>
    </row>
    <row r="2" spans="1:5" ht="19.5">
      <c r="A2" s="328" t="s">
        <v>1</v>
      </c>
      <c r="B2" s="328"/>
      <c r="C2" s="328"/>
      <c r="D2" s="328"/>
      <c r="E2" s="328"/>
    </row>
    <row r="3" spans="1:5" ht="19.5">
      <c r="A3" s="328" t="s">
        <v>2</v>
      </c>
      <c r="B3" s="328"/>
      <c r="C3" s="328"/>
      <c r="D3" s="328"/>
      <c r="E3" s="328"/>
    </row>
    <row r="4" spans="1:5" ht="19.5" customHeight="1">
      <c r="A4" s="333" t="s">
        <v>3</v>
      </c>
      <c r="B4" s="333"/>
      <c r="C4" s="333"/>
      <c r="D4" s="333"/>
      <c r="E4" s="333"/>
    </row>
    <row r="5" spans="1:5" ht="19.5">
      <c r="A5" s="427" t="s">
        <v>183</v>
      </c>
      <c r="B5" s="427"/>
      <c r="C5" s="427"/>
      <c r="D5" s="427"/>
      <c r="E5" s="427"/>
    </row>
    <row r="6" spans="1:5" s="63" customFormat="1" ht="35.25" customHeight="1">
      <c r="A6" s="80" t="s">
        <v>79</v>
      </c>
      <c r="B6" s="80" t="s">
        <v>81</v>
      </c>
      <c r="C6" s="80" t="s">
        <v>179</v>
      </c>
      <c r="D6" s="81" t="s">
        <v>123</v>
      </c>
      <c r="E6" s="81" t="s">
        <v>180</v>
      </c>
    </row>
    <row r="7" spans="1:5" s="88" customFormat="1" ht="12">
      <c r="A7" s="89">
        <v>4</v>
      </c>
      <c r="B7" s="89">
        <v>5</v>
      </c>
      <c r="C7" s="89"/>
      <c r="D7" s="89">
        <v>6</v>
      </c>
      <c r="E7" s="89"/>
    </row>
    <row r="8" spans="1:5" s="64" customFormat="1" ht="15.75">
      <c r="A8" s="428" t="s">
        <v>82</v>
      </c>
      <c r="B8" s="428"/>
      <c r="C8" s="107"/>
      <c r="D8" s="82"/>
      <c r="E8" s="82"/>
    </row>
    <row r="9" spans="1:5" s="64" customFormat="1" ht="15.75">
      <c r="A9" s="83">
        <v>31</v>
      </c>
      <c r="B9" s="82" t="s">
        <v>83</v>
      </c>
      <c r="C9" s="82"/>
      <c r="D9" s="82"/>
      <c r="E9" s="82"/>
    </row>
    <row r="10" spans="1:5" s="64" customFormat="1" ht="15.75">
      <c r="A10" s="83">
        <v>3111</v>
      </c>
      <c r="B10" s="82" t="s">
        <v>84</v>
      </c>
      <c r="C10" s="82"/>
      <c r="D10" s="82"/>
      <c r="E10" s="82"/>
    </row>
    <row r="11" spans="1:5" ht="15.75">
      <c r="A11" s="84">
        <v>3111101</v>
      </c>
      <c r="B11" s="78" t="s">
        <v>85</v>
      </c>
      <c r="C11" s="106" t="e">
        <f>+#REF!</f>
        <v>#REF!</v>
      </c>
      <c r="D11" s="106" t="e">
        <f>+#REF!</f>
        <v>#REF!</v>
      </c>
      <c r="E11" s="106" t="e">
        <f>+C11-D11</f>
        <v>#REF!</v>
      </c>
    </row>
    <row r="12" spans="1:5" ht="15.75">
      <c r="A12" s="84">
        <v>3111332</v>
      </c>
      <c r="B12" s="78" t="s">
        <v>86</v>
      </c>
      <c r="C12" s="106" t="e">
        <f>+#REF!</f>
        <v>#REF!</v>
      </c>
      <c r="D12" s="106" t="e">
        <f>+#REF!</f>
        <v>#REF!</v>
      </c>
      <c r="E12" s="106" t="e">
        <f>+C12-D12</f>
        <v>#REF!</v>
      </c>
    </row>
    <row r="13" spans="1:5" s="64" customFormat="1" ht="15.75">
      <c r="A13" s="425" t="s">
        <v>175</v>
      </c>
      <c r="B13" s="426"/>
      <c r="C13" s="108" t="e">
        <f>SUM(C11:C12)</f>
        <v>#REF!</v>
      </c>
      <c r="D13" s="108" t="e">
        <f>SUM(D11:D12)</f>
        <v>#REF!</v>
      </c>
      <c r="E13" s="108" t="e">
        <f>SUM(E11:E12)</f>
        <v>#REF!</v>
      </c>
    </row>
    <row r="14" spans="1:5" ht="15.75">
      <c r="A14" s="84">
        <v>3211102</v>
      </c>
      <c r="B14" s="78" t="s">
        <v>87</v>
      </c>
      <c r="C14" s="106" t="e">
        <f>+#REF!</f>
        <v>#REF!</v>
      </c>
      <c r="D14" s="106" t="e">
        <f>+#REF!</f>
        <v>#REF!</v>
      </c>
      <c r="E14" s="106" t="e">
        <f>+C14-D14</f>
        <v>#REF!</v>
      </c>
    </row>
    <row r="15" spans="1:5" ht="15.75">
      <c r="A15" s="84">
        <v>3211106</v>
      </c>
      <c r="B15" s="78" t="s">
        <v>88</v>
      </c>
      <c r="C15" s="106" t="e">
        <f>+#REF!</f>
        <v>#REF!</v>
      </c>
      <c r="D15" s="106" t="e">
        <f>+#REF!</f>
        <v>#REF!</v>
      </c>
      <c r="E15" s="106" t="e">
        <f aca="true" t="shared" si="0" ref="E15:E41">+C15-D15</f>
        <v>#REF!</v>
      </c>
    </row>
    <row r="16" spans="1:5" ht="15.75">
      <c r="A16" s="79">
        <v>3211107</v>
      </c>
      <c r="B16" s="78" t="s">
        <v>89</v>
      </c>
      <c r="C16" s="106" t="e">
        <f>+#REF!</f>
        <v>#REF!</v>
      </c>
      <c r="D16" s="106" t="e">
        <f>+#REF!</f>
        <v>#REF!</v>
      </c>
      <c r="E16" s="106" t="e">
        <f t="shared" si="0"/>
        <v>#REF!</v>
      </c>
    </row>
    <row r="17" spans="1:5" ht="15.75">
      <c r="A17" s="79">
        <v>3211109</v>
      </c>
      <c r="B17" s="78" t="s">
        <v>90</v>
      </c>
      <c r="C17" s="106" t="e">
        <f>+#REF!</f>
        <v>#REF!</v>
      </c>
      <c r="D17" s="106" t="e">
        <f>+#REF!</f>
        <v>#REF!</v>
      </c>
      <c r="E17" s="106" t="e">
        <f t="shared" si="0"/>
        <v>#REF!</v>
      </c>
    </row>
    <row r="18" spans="1:5" ht="15.75">
      <c r="A18" s="79">
        <v>3211111</v>
      </c>
      <c r="B18" s="78" t="s">
        <v>91</v>
      </c>
      <c r="C18" s="106" t="e">
        <f>+#REF!</f>
        <v>#REF!</v>
      </c>
      <c r="D18" s="106" t="e">
        <f>+#REF!</f>
        <v>#REF!</v>
      </c>
      <c r="E18" s="106" t="e">
        <f t="shared" si="0"/>
        <v>#REF!</v>
      </c>
    </row>
    <row r="19" spans="1:5" ht="15.75">
      <c r="A19" s="79">
        <v>3211113</v>
      </c>
      <c r="B19" s="78" t="s">
        <v>92</v>
      </c>
      <c r="C19" s="106" t="e">
        <f>+#REF!</f>
        <v>#REF!</v>
      </c>
      <c r="D19" s="106" t="e">
        <f>+#REF!</f>
        <v>#REF!</v>
      </c>
      <c r="E19" s="106" t="e">
        <f t="shared" si="0"/>
        <v>#REF!</v>
      </c>
    </row>
    <row r="20" spans="1:5" ht="15.75">
      <c r="A20" s="79">
        <v>3211117</v>
      </c>
      <c r="B20" s="78" t="s">
        <v>93</v>
      </c>
      <c r="C20" s="106" t="e">
        <f>+#REF!</f>
        <v>#REF!</v>
      </c>
      <c r="D20" s="106" t="e">
        <f>+#REF!</f>
        <v>#REF!</v>
      </c>
      <c r="E20" s="106" t="e">
        <f t="shared" si="0"/>
        <v>#REF!</v>
      </c>
    </row>
    <row r="21" spans="1:5" ht="15.75">
      <c r="A21" s="79">
        <v>3211119</v>
      </c>
      <c r="B21" s="78" t="s">
        <v>94</v>
      </c>
      <c r="C21" s="106" t="e">
        <f>+#REF!</f>
        <v>#REF!</v>
      </c>
      <c r="D21" s="106" t="e">
        <f>+#REF!</f>
        <v>#REF!</v>
      </c>
      <c r="E21" s="106" t="e">
        <f t="shared" si="0"/>
        <v>#REF!</v>
      </c>
    </row>
    <row r="22" spans="1:5" ht="15.75">
      <c r="A22" s="79">
        <v>3211120</v>
      </c>
      <c r="B22" s="78" t="s">
        <v>95</v>
      </c>
      <c r="C22" s="106" t="e">
        <f>+#REF!</f>
        <v>#REF!</v>
      </c>
      <c r="D22" s="106" t="e">
        <f>+#REF!</f>
        <v>#REF!</v>
      </c>
      <c r="E22" s="106" t="e">
        <f t="shared" si="0"/>
        <v>#REF!</v>
      </c>
    </row>
    <row r="23" spans="1:5" ht="15.75">
      <c r="A23" s="79">
        <v>3211125</v>
      </c>
      <c r="B23" s="78" t="s">
        <v>96</v>
      </c>
      <c r="C23" s="106" t="e">
        <f>+#REF!</f>
        <v>#REF!</v>
      </c>
      <c r="D23" s="106" t="e">
        <f>+#REF!</f>
        <v>#REF!</v>
      </c>
      <c r="E23" s="106" t="e">
        <f t="shared" si="0"/>
        <v>#REF!</v>
      </c>
    </row>
    <row r="24" spans="1:5" ht="15.75">
      <c r="A24" s="79">
        <v>3211126</v>
      </c>
      <c r="B24" s="78" t="s">
        <v>97</v>
      </c>
      <c r="C24" s="106" t="e">
        <f>+#REF!</f>
        <v>#REF!</v>
      </c>
      <c r="D24" s="106" t="e">
        <f>+#REF!</f>
        <v>#REF!</v>
      </c>
      <c r="E24" s="106" t="e">
        <f t="shared" si="0"/>
        <v>#REF!</v>
      </c>
    </row>
    <row r="25" spans="1:5" ht="15.75">
      <c r="A25" s="79">
        <v>3211127</v>
      </c>
      <c r="B25" s="78" t="s">
        <v>98</v>
      </c>
      <c r="C25" s="106" t="e">
        <f>+#REF!</f>
        <v>#REF!</v>
      </c>
      <c r="D25" s="106" t="e">
        <f>+#REF!</f>
        <v>#REF!</v>
      </c>
      <c r="E25" s="106" t="e">
        <f t="shared" si="0"/>
        <v>#REF!</v>
      </c>
    </row>
    <row r="26" spans="1:5" ht="15.75">
      <c r="A26" s="79">
        <v>3221104</v>
      </c>
      <c r="B26" s="78" t="s">
        <v>99</v>
      </c>
      <c r="C26" s="106" t="e">
        <f>+#REF!</f>
        <v>#REF!</v>
      </c>
      <c r="D26" s="106" t="e">
        <f>+#REF!</f>
        <v>#REF!</v>
      </c>
      <c r="E26" s="106" t="e">
        <f t="shared" si="0"/>
        <v>#REF!</v>
      </c>
    </row>
    <row r="27" spans="1:5" ht="15.75">
      <c r="A27" s="79">
        <v>3221108</v>
      </c>
      <c r="B27" s="78" t="s">
        <v>100</v>
      </c>
      <c r="C27" s="106" t="e">
        <f>+#REF!</f>
        <v>#REF!</v>
      </c>
      <c r="D27" s="106" t="e">
        <f>+#REF!</f>
        <v>#REF!</v>
      </c>
      <c r="E27" s="106" t="e">
        <f t="shared" si="0"/>
        <v>#REF!</v>
      </c>
    </row>
    <row r="28" spans="1:5" ht="15.75">
      <c r="A28" s="79">
        <v>3231201</v>
      </c>
      <c r="B28" s="78" t="s">
        <v>101</v>
      </c>
      <c r="C28" s="106" t="e">
        <f>+#REF!</f>
        <v>#REF!</v>
      </c>
      <c r="D28" s="106" t="e">
        <f>+#REF!</f>
        <v>#REF!</v>
      </c>
      <c r="E28" s="106" t="e">
        <f t="shared" si="0"/>
        <v>#REF!</v>
      </c>
    </row>
    <row r="29" spans="1:5" ht="15.75">
      <c r="A29" s="79">
        <v>3243101</v>
      </c>
      <c r="B29" s="78" t="s">
        <v>102</v>
      </c>
      <c r="C29" s="106" t="e">
        <f>+#REF!</f>
        <v>#REF!</v>
      </c>
      <c r="D29" s="106" t="e">
        <f>+#REF!</f>
        <v>#REF!</v>
      </c>
      <c r="E29" s="106" t="e">
        <f t="shared" si="0"/>
        <v>#REF!</v>
      </c>
    </row>
    <row r="30" spans="1:5" ht="15.75">
      <c r="A30" s="79">
        <v>3243102</v>
      </c>
      <c r="B30" s="78" t="s">
        <v>103</v>
      </c>
      <c r="C30" s="106" t="e">
        <f>+#REF!</f>
        <v>#REF!</v>
      </c>
      <c r="D30" s="106" t="e">
        <f>+#REF!</f>
        <v>#REF!</v>
      </c>
      <c r="E30" s="106" t="e">
        <f t="shared" si="0"/>
        <v>#REF!</v>
      </c>
    </row>
    <row r="31" spans="1:5" ht="15.75">
      <c r="A31" s="79">
        <v>3244101</v>
      </c>
      <c r="B31" s="78" t="s">
        <v>104</v>
      </c>
      <c r="C31" s="106" t="e">
        <f>+#REF!</f>
        <v>#REF!</v>
      </c>
      <c r="D31" s="106" t="e">
        <f>+#REF!</f>
        <v>#REF!</v>
      </c>
      <c r="E31" s="106" t="e">
        <f t="shared" si="0"/>
        <v>#REF!</v>
      </c>
    </row>
    <row r="32" spans="1:5" ht="15.75">
      <c r="A32" s="79">
        <v>3241102</v>
      </c>
      <c r="B32" s="78" t="s">
        <v>105</v>
      </c>
      <c r="C32" s="106" t="e">
        <f>+#REF!</f>
        <v>#REF!</v>
      </c>
      <c r="D32" s="106" t="e">
        <f>+#REF!</f>
        <v>#REF!</v>
      </c>
      <c r="E32" s="106" t="e">
        <f t="shared" si="0"/>
        <v>#REF!</v>
      </c>
    </row>
    <row r="33" spans="1:5" ht="15.75">
      <c r="A33" s="79">
        <v>3251109</v>
      </c>
      <c r="B33" s="78" t="s">
        <v>106</v>
      </c>
      <c r="C33" s="106" t="e">
        <f>+#REF!</f>
        <v>#REF!</v>
      </c>
      <c r="D33" s="106" t="e">
        <f>+#REF!</f>
        <v>#REF!</v>
      </c>
      <c r="E33" s="106" t="e">
        <f t="shared" si="0"/>
        <v>#REF!</v>
      </c>
    </row>
    <row r="34" spans="1:5" ht="15.75">
      <c r="A34" s="79">
        <v>3255101</v>
      </c>
      <c r="B34" s="78" t="s">
        <v>107</v>
      </c>
      <c r="C34" s="106" t="e">
        <f>+#REF!</f>
        <v>#REF!</v>
      </c>
      <c r="D34" s="106" t="e">
        <f>+#REF!</f>
        <v>#REF!</v>
      </c>
      <c r="E34" s="106" t="e">
        <f t="shared" si="0"/>
        <v>#REF!</v>
      </c>
    </row>
    <row r="35" spans="1:5" ht="15.75">
      <c r="A35" s="79">
        <v>3255102</v>
      </c>
      <c r="B35" s="78" t="s">
        <v>32</v>
      </c>
      <c r="C35" s="106" t="e">
        <f>+#REF!</f>
        <v>#REF!</v>
      </c>
      <c r="D35" s="106" t="e">
        <f>+#REF!</f>
        <v>#REF!</v>
      </c>
      <c r="E35" s="106" t="e">
        <f t="shared" si="0"/>
        <v>#REF!</v>
      </c>
    </row>
    <row r="36" spans="1:5" ht="15.75">
      <c r="A36" s="79">
        <v>3255104</v>
      </c>
      <c r="B36" s="78" t="s">
        <v>108</v>
      </c>
      <c r="C36" s="106" t="e">
        <f>+#REF!</f>
        <v>#REF!</v>
      </c>
      <c r="D36" s="106" t="e">
        <f>+#REF!</f>
        <v>#REF!</v>
      </c>
      <c r="E36" s="106" t="e">
        <f t="shared" si="0"/>
        <v>#REF!</v>
      </c>
    </row>
    <row r="37" spans="1:5" ht="15.75">
      <c r="A37" s="79">
        <v>3256103</v>
      </c>
      <c r="B37" s="78" t="s">
        <v>109</v>
      </c>
      <c r="C37" s="106" t="e">
        <f>+#REF!</f>
        <v>#REF!</v>
      </c>
      <c r="D37" s="106" t="e">
        <f>+#REF!</f>
        <v>#REF!</v>
      </c>
      <c r="E37" s="106" t="e">
        <f t="shared" si="0"/>
        <v>#REF!</v>
      </c>
    </row>
    <row r="38" spans="1:5" ht="15.75">
      <c r="A38" s="79">
        <v>3257104</v>
      </c>
      <c r="B38" s="78" t="s">
        <v>110</v>
      </c>
      <c r="C38" s="106" t="e">
        <f>+#REF!</f>
        <v>#REF!</v>
      </c>
      <c r="D38" s="106" t="e">
        <f>+#REF!</f>
        <v>#REF!</v>
      </c>
      <c r="E38" s="106" t="e">
        <f t="shared" si="0"/>
        <v>#REF!</v>
      </c>
    </row>
    <row r="39" spans="1:5" ht="15.75">
      <c r="A39" s="79">
        <v>3257301</v>
      </c>
      <c r="B39" s="78" t="s">
        <v>111</v>
      </c>
      <c r="C39" s="106" t="e">
        <f>+#REF!</f>
        <v>#REF!</v>
      </c>
      <c r="D39" s="106" t="e">
        <f>+#REF!</f>
        <v>#REF!</v>
      </c>
      <c r="E39" s="106" t="e">
        <f t="shared" si="0"/>
        <v>#REF!</v>
      </c>
    </row>
    <row r="40" spans="1:5" ht="15.75">
      <c r="A40" s="79">
        <v>3258101</v>
      </c>
      <c r="B40" s="78" t="s">
        <v>112</v>
      </c>
      <c r="C40" s="106" t="e">
        <f>+#REF!</f>
        <v>#REF!</v>
      </c>
      <c r="D40" s="106" t="e">
        <f>+#REF!</f>
        <v>#REF!</v>
      </c>
      <c r="E40" s="106" t="e">
        <f t="shared" si="0"/>
        <v>#REF!</v>
      </c>
    </row>
    <row r="41" spans="1:5" ht="15.75">
      <c r="A41" s="79">
        <v>3258108</v>
      </c>
      <c r="B41" s="78" t="s">
        <v>113</v>
      </c>
      <c r="C41" s="106" t="e">
        <f>+#REF!</f>
        <v>#REF!</v>
      </c>
      <c r="D41" s="106" t="e">
        <f>+#REF!</f>
        <v>#REF!</v>
      </c>
      <c r="E41" s="106" t="e">
        <f t="shared" si="0"/>
        <v>#REF!</v>
      </c>
    </row>
    <row r="42" spans="1:5" s="64" customFormat="1" ht="15.75">
      <c r="A42" s="425" t="s">
        <v>176</v>
      </c>
      <c r="B42" s="426"/>
      <c r="C42" s="108" t="e">
        <f>SUM(C14:C41)</f>
        <v>#REF!</v>
      </c>
      <c r="D42" s="108" t="e">
        <f>SUM(D14:D41)</f>
        <v>#REF!</v>
      </c>
      <c r="E42" s="108" t="e">
        <f>SUM(E14:E41)</f>
        <v>#REF!</v>
      </c>
    </row>
    <row r="43" spans="1:5" s="64" customFormat="1" ht="15.75">
      <c r="A43" s="85"/>
      <c r="B43" s="82" t="s">
        <v>166</v>
      </c>
      <c r="C43" s="108" t="e">
        <f>+C13+C42</f>
        <v>#REF!</v>
      </c>
      <c r="D43" s="108" t="e">
        <f>+D13+D42</f>
        <v>#REF!</v>
      </c>
      <c r="E43" s="108" t="e">
        <f>+E13+E42</f>
        <v>#REF!</v>
      </c>
    </row>
    <row r="44" spans="1:5" s="64" customFormat="1" ht="15.75">
      <c r="A44" s="83" t="s">
        <v>114</v>
      </c>
      <c r="B44" s="82" t="s">
        <v>115</v>
      </c>
      <c r="C44" s="108"/>
      <c r="D44" s="108"/>
      <c r="E44" s="108"/>
    </row>
    <row r="45" spans="1:5" ht="15.75">
      <c r="A45" s="79">
        <v>4112101</v>
      </c>
      <c r="B45" s="78" t="s">
        <v>112</v>
      </c>
      <c r="C45" s="106" t="e">
        <f>+#REF!</f>
        <v>#REF!</v>
      </c>
      <c r="D45" s="106" t="e">
        <f>+#REF!</f>
        <v>#REF!</v>
      </c>
      <c r="E45" s="106" t="e">
        <f>+C45-D45</f>
        <v>#REF!</v>
      </c>
    </row>
    <row r="46" spans="1:5" ht="15.75">
      <c r="A46" s="79">
        <v>4112202</v>
      </c>
      <c r="B46" s="79" t="s">
        <v>116</v>
      </c>
      <c r="C46" s="106" t="e">
        <f>+#REF!</f>
        <v>#REF!</v>
      </c>
      <c r="D46" s="106" t="e">
        <f>+#REF!</f>
        <v>#REF!</v>
      </c>
      <c r="E46" s="106" t="e">
        <f aca="true" t="shared" si="1" ref="E46:E52">+C46-D46</f>
        <v>#REF!</v>
      </c>
    </row>
    <row r="47" spans="1:5" ht="15.75">
      <c r="A47" s="79">
        <v>4112204</v>
      </c>
      <c r="B47" s="79" t="s">
        <v>117</v>
      </c>
      <c r="C47" s="106" t="e">
        <f>+#REF!</f>
        <v>#REF!</v>
      </c>
      <c r="D47" s="106" t="e">
        <f>+#REF!</f>
        <v>#REF!</v>
      </c>
      <c r="E47" s="106" t="e">
        <f t="shared" si="1"/>
        <v>#REF!</v>
      </c>
    </row>
    <row r="48" spans="1:5" ht="15.75">
      <c r="A48" s="79">
        <v>4112303</v>
      </c>
      <c r="B48" s="79" t="s">
        <v>118</v>
      </c>
      <c r="C48" s="106" t="e">
        <f>+#REF!</f>
        <v>#REF!</v>
      </c>
      <c r="D48" s="106" t="e">
        <f>+#REF!</f>
        <v>#REF!</v>
      </c>
      <c r="E48" s="106" t="e">
        <f t="shared" si="1"/>
        <v>#REF!</v>
      </c>
    </row>
    <row r="49" spans="1:5" ht="15.75">
      <c r="A49" s="79">
        <v>4112310</v>
      </c>
      <c r="B49" s="79" t="s">
        <v>119</v>
      </c>
      <c r="C49" s="106" t="e">
        <f>+#REF!</f>
        <v>#REF!</v>
      </c>
      <c r="D49" s="106" t="e">
        <f>+#REF!</f>
        <v>#REF!</v>
      </c>
      <c r="E49" s="106" t="e">
        <f t="shared" si="1"/>
        <v>#REF!</v>
      </c>
    </row>
    <row r="50" spans="1:5" ht="15.75">
      <c r="A50" s="79">
        <v>4112312</v>
      </c>
      <c r="B50" s="79" t="s">
        <v>120</v>
      </c>
      <c r="C50" s="106" t="e">
        <f>+#REF!</f>
        <v>#REF!</v>
      </c>
      <c r="D50" s="106" t="e">
        <f>+#REF!</f>
        <v>#REF!</v>
      </c>
      <c r="E50" s="106" t="e">
        <f t="shared" si="1"/>
        <v>#REF!</v>
      </c>
    </row>
    <row r="51" spans="1:5" ht="15.75">
      <c r="A51" s="79">
        <v>4112314</v>
      </c>
      <c r="B51" s="78" t="s">
        <v>121</v>
      </c>
      <c r="C51" s="106" t="e">
        <f>+#REF!</f>
        <v>#REF!</v>
      </c>
      <c r="D51" s="106" t="e">
        <f>+#REF!</f>
        <v>#REF!</v>
      </c>
      <c r="E51" s="106" t="e">
        <f t="shared" si="1"/>
        <v>#REF!</v>
      </c>
    </row>
    <row r="52" spans="1:5" ht="15.75">
      <c r="A52" s="79">
        <v>4112316</v>
      </c>
      <c r="B52" s="79" t="s">
        <v>122</v>
      </c>
      <c r="C52" s="106" t="e">
        <f>+#REF!</f>
        <v>#REF!</v>
      </c>
      <c r="D52" s="106" t="e">
        <f>+#REF!</f>
        <v>#REF!</v>
      </c>
      <c r="E52" s="106" t="e">
        <f t="shared" si="1"/>
        <v>#REF!</v>
      </c>
    </row>
    <row r="53" spans="1:5" s="64" customFormat="1" ht="15.75">
      <c r="A53" s="425" t="s">
        <v>177</v>
      </c>
      <c r="B53" s="426"/>
      <c r="C53" s="108" t="e">
        <f>SUM(C45:C52)</f>
        <v>#REF!</v>
      </c>
      <c r="D53" s="108" t="e">
        <f>SUM(D45:D52)</f>
        <v>#REF!</v>
      </c>
      <c r="E53" s="108" t="e">
        <f>SUM(E45:E52)</f>
        <v>#REF!</v>
      </c>
    </row>
    <row r="54" spans="1:5" ht="15.75">
      <c r="A54" s="79">
        <v>4211101</v>
      </c>
      <c r="B54" s="79" t="s">
        <v>178</v>
      </c>
      <c r="C54" s="106" t="e">
        <f>+#REF!</f>
        <v>#REF!</v>
      </c>
      <c r="D54" s="106" t="e">
        <f>+#REF!</f>
        <v>#REF!</v>
      </c>
      <c r="E54" s="106" t="e">
        <f>+C54-D54</f>
        <v>#REF!</v>
      </c>
    </row>
    <row r="55" spans="1:5" s="65" customFormat="1" ht="15.75">
      <c r="A55" s="86"/>
      <c r="B55" s="87" t="s">
        <v>167</v>
      </c>
      <c r="C55" s="109" t="e">
        <f>+C53+C54</f>
        <v>#REF!</v>
      </c>
      <c r="D55" s="109" t="e">
        <f>+D53+D54</f>
        <v>#REF!</v>
      </c>
      <c r="E55" s="109" t="e">
        <f>+E53+E54</f>
        <v>#REF!</v>
      </c>
    </row>
    <row r="56" spans="1:5" ht="15.75">
      <c r="A56" s="78"/>
      <c r="B56" s="83" t="s">
        <v>168</v>
      </c>
      <c r="C56" s="108" t="e">
        <f>+C43+C55</f>
        <v>#REF!</v>
      </c>
      <c r="D56" s="108" t="e">
        <f>+D43+D55</f>
        <v>#REF!</v>
      </c>
      <c r="E56" s="108" t="e">
        <f>+E43+E55</f>
        <v>#REF!</v>
      </c>
    </row>
  </sheetData>
  <sheetProtection/>
  <mergeCells count="9">
    <mergeCell ref="A53:B53"/>
    <mergeCell ref="A1:E1"/>
    <mergeCell ref="A2:E2"/>
    <mergeCell ref="A3:E3"/>
    <mergeCell ref="A4:E4"/>
    <mergeCell ref="A5:E5"/>
    <mergeCell ref="A8:B8"/>
    <mergeCell ref="A13:B13"/>
    <mergeCell ref="A42:B42"/>
  </mergeCells>
  <printOptions/>
  <pageMargins left="0.5" right="0.25" top="0.25" bottom="0.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2">
      <selection activeCell="E51" sqref="E51"/>
    </sheetView>
  </sheetViews>
  <sheetFormatPr defaultColWidth="9.140625" defaultRowHeight="15"/>
  <cols>
    <col min="1" max="1" width="4.8515625" style="0" customWidth="1"/>
    <col min="2" max="2" width="29.00390625" style="0" customWidth="1"/>
    <col min="3" max="3" width="12.421875" style="0" customWidth="1"/>
    <col min="4" max="4" width="17.28125" style="0" customWidth="1"/>
    <col min="5" max="5" width="14.421875" style="0" customWidth="1"/>
    <col min="6" max="6" width="16.7109375" style="0" customWidth="1"/>
  </cols>
  <sheetData>
    <row r="1" spans="1:6" ht="21.75">
      <c r="A1" s="347" t="s">
        <v>0</v>
      </c>
      <c r="B1" s="347"/>
      <c r="C1" s="347"/>
      <c r="D1" s="347"/>
      <c r="E1" s="347"/>
      <c r="F1" s="347"/>
    </row>
    <row r="2" spans="1:6" ht="19.5">
      <c r="A2" s="348" t="s">
        <v>284</v>
      </c>
      <c r="B2" s="348"/>
      <c r="C2" s="348"/>
      <c r="D2" s="348"/>
      <c r="E2" s="348"/>
      <c r="F2" s="348"/>
    </row>
    <row r="3" spans="1:6" ht="19.5" customHeight="1">
      <c r="A3" s="349" t="s">
        <v>283</v>
      </c>
      <c r="B3" s="349"/>
      <c r="C3" s="349"/>
      <c r="D3" s="349"/>
      <c r="E3" s="349"/>
      <c r="F3" s="349"/>
    </row>
    <row r="5" spans="1:6" ht="19.5" customHeight="1">
      <c r="A5" s="349" t="s">
        <v>335</v>
      </c>
      <c r="B5" s="349"/>
      <c r="C5" s="349"/>
      <c r="D5" s="349"/>
      <c r="E5" s="349"/>
      <c r="F5" s="349"/>
    </row>
    <row r="6" spans="1:6" ht="19.5" customHeight="1">
      <c r="A6" s="436" t="s">
        <v>327</v>
      </c>
      <c r="B6" s="436"/>
      <c r="C6" s="436"/>
      <c r="D6" s="436"/>
      <c r="E6" s="436"/>
      <c r="F6" s="436"/>
    </row>
    <row r="7" spans="1:6" ht="19.5" customHeight="1">
      <c r="A7" s="349" t="s">
        <v>361</v>
      </c>
      <c r="B7" s="349"/>
      <c r="C7" s="349"/>
      <c r="D7" s="349"/>
      <c r="E7" s="349"/>
      <c r="F7" s="349"/>
    </row>
    <row r="8" spans="1:6" ht="19.5">
      <c r="A8" s="228"/>
      <c r="B8" s="228"/>
      <c r="C8" s="228"/>
      <c r="D8" s="228"/>
      <c r="E8" s="228"/>
      <c r="F8" s="228"/>
    </row>
    <row r="9" spans="1:6" ht="19.5" customHeight="1">
      <c r="A9" s="431" t="s">
        <v>332</v>
      </c>
      <c r="B9" s="429" t="s">
        <v>324</v>
      </c>
      <c r="C9" s="433" t="s">
        <v>318</v>
      </c>
      <c r="D9" s="434"/>
      <c r="E9" s="434"/>
      <c r="F9" s="435"/>
    </row>
    <row r="10" spans="1:6" ht="39">
      <c r="A10" s="430"/>
      <c r="B10" s="430"/>
      <c r="C10" s="307" t="s">
        <v>331</v>
      </c>
      <c r="D10" s="253" t="s">
        <v>338</v>
      </c>
      <c r="E10" s="253" t="s">
        <v>329</v>
      </c>
      <c r="F10" s="253" t="s">
        <v>330</v>
      </c>
    </row>
    <row r="11" spans="1:6" ht="19.5">
      <c r="A11" s="254"/>
      <c r="B11" s="257"/>
      <c r="C11" s="258"/>
      <c r="D11" s="254"/>
      <c r="E11" s="257"/>
      <c r="F11" s="259"/>
    </row>
    <row r="12" spans="1:6" ht="19.5">
      <c r="A12" s="254"/>
      <c r="B12" s="257"/>
      <c r="C12" s="259"/>
      <c r="D12" s="254"/>
      <c r="E12" s="257"/>
      <c r="F12" s="259"/>
    </row>
    <row r="13" spans="1:6" ht="19.5">
      <c r="A13" s="254"/>
      <c r="B13" s="290"/>
      <c r="C13" s="259"/>
      <c r="D13" s="254"/>
      <c r="E13" s="257"/>
      <c r="F13" s="259"/>
    </row>
    <row r="14" spans="1:6" ht="19.5">
      <c r="A14" s="256"/>
      <c r="B14" s="262"/>
      <c r="C14" s="259"/>
      <c r="D14" s="256"/>
      <c r="E14" s="262"/>
      <c r="F14" s="259"/>
    </row>
    <row r="15" spans="1:6" ht="19.5">
      <c r="A15" s="256"/>
      <c r="B15" s="262"/>
      <c r="C15" s="259"/>
      <c r="D15" s="256"/>
      <c r="E15" s="257"/>
      <c r="F15" s="259"/>
    </row>
    <row r="16" spans="1:6" ht="19.5">
      <c r="A16" s="254"/>
      <c r="B16" s="257"/>
      <c r="C16" s="259"/>
      <c r="D16" s="254"/>
      <c r="E16" s="257"/>
      <c r="F16" s="259"/>
    </row>
    <row r="17" spans="1:6" ht="19.5">
      <c r="A17" s="260"/>
      <c r="B17" s="257"/>
      <c r="C17" s="259"/>
      <c r="D17" s="260"/>
      <c r="E17" s="257"/>
      <c r="F17" s="259"/>
    </row>
    <row r="18" spans="1:6" ht="19.5">
      <c r="A18" s="260"/>
      <c r="B18" s="257"/>
      <c r="C18" s="259"/>
      <c r="D18" s="260"/>
      <c r="E18" s="257"/>
      <c r="F18" s="259"/>
    </row>
    <row r="19" spans="1:6" ht="19.5">
      <c r="A19" s="260"/>
      <c r="B19" s="257"/>
      <c r="C19" s="259"/>
      <c r="D19" s="260"/>
      <c r="E19" s="257"/>
      <c r="F19" s="259"/>
    </row>
    <row r="20" spans="1:6" ht="19.5">
      <c r="A20" s="260"/>
      <c r="B20" s="257"/>
      <c r="C20" s="259"/>
      <c r="D20" s="260"/>
      <c r="E20" s="257"/>
      <c r="F20" s="259"/>
    </row>
    <row r="21" spans="1:6" ht="19.5">
      <c r="A21" s="260"/>
      <c r="B21" s="257"/>
      <c r="C21" s="259"/>
      <c r="D21" s="260"/>
      <c r="E21" s="257"/>
      <c r="F21" s="259"/>
    </row>
    <row r="22" spans="1:6" ht="19.5">
      <c r="A22" s="260"/>
      <c r="B22" s="257"/>
      <c r="C22" s="259"/>
      <c r="D22" s="260"/>
      <c r="E22" s="257"/>
      <c r="F22" s="259"/>
    </row>
    <row r="23" spans="1:6" ht="19.5">
      <c r="A23" s="260"/>
      <c r="B23" s="257"/>
      <c r="C23" s="259"/>
      <c r="D23" s="260"/>
      <c r="E23" s="257"/>
      <c r="F23" s="259"/>
    </row>
    <row r="24" spans="1:6" ht="19.5">
      <c r="A24" s="260"/>
      <c r="B24" s="257"/>
      <c r="C24" s="259"/>
      <c r="D24" s="260"/>
      <c r="E24" s="257"/>
      <c r="F24" s="259"/>
    </row>
    <row r="25" spans="1:6" ht="19.5">
      <c r="A25" s="260"/>
      <c r="B25" s="257"/>
      <c r="C25" s="259"/>
      <c r="D25" s="260"/>
      <c r="E25" s="257"/>
      <c r="F25" s="259"/>
    </row>
    <row r="26" spans="1:6" ht="19.5">
      <c r="A26" s="260"/>
      <c r="B26" s="257"/>
      <c r="C26" s="259"/>
      <c r="D26" s="260"/>
      <c r="E26" s="257"/>
      <c r="F26" s="259"/>
    </row>
    <row r="27" spans="1:6" ht="19.5">
      <c r="A27" s="260"/>
      <c r="B27" s="257"/>
      <c r="C27" s="259"/>
      <c r="D27" s="260"/>
      <c r="E27" s="257"/>
      <c r="F27" s="259"/>
    </row>
    <row r="28" spans="1:6" ht="19.5">
      <c r="A28" s="260"/>
      <c r="B28" s="257"/>
      <c r="C28" s="259"/>
      <c r="D28" s="260"/>
      <c r="E28" s="257"/>
      <c r="F28" s="259"/>
    </row>
    <row r="29" spans="1:6" ht="19.5">
      <c r="A29" s="260"/>
      <c r="B29" s="257"/>
      <c r="C29" s="259"/>
      <c r="D29" s="260"/>
      <c r="E29" s="257"/>
      <c r="F29" s="259"/>
    </row>
    <row r="30" spans="1:6" ht="19.5">
      <c r="A30" s="260"/>
      <c r="B30" s="257"/>
      <c r="C30" s="259"/>
      <c r="D30" s="260"/>
      <c r="E30" s="257"/>
      <c r="F30" s="259"/>
    </row>
    <row r="31" spans="1:6" ht="19.5">
      <c r="A31" s="260"/>
      <c r="B31" s="257"/>
      <c r="C31" s="259"/>
      <c r="D31" s="260"/>
      <c r="E31" s="257"/>
      <c r="F31" s="259"/>
    </row>
    <row r="32" spans="1:6" ht="19.5">
      <c r="A32" s="260"/>
      <c r="B32" s="257"/>
      <c r="C32" s="259"/>
      <c r="D32" s="260"/>
      <c r="E32" s="257"/>
      <c r="F32" s="259"/>
    </row>
    <row r="33" spans="1:6" ht="19.5">
      <c r="A33" s="260"/>
      <c r="B33" s="257"/>
      <c r="C33" s="259"/>
      <c r="D33" s="260"/>
      <c r="E33" s="257"/>
      <c r="F33" s="259"/>
    </row>
    <row r="34" spans="1:6" ht="19.5">
      <c r="A34" s="437" t="s">
        <v>336</v>
      </c>
      <c r="B34" s="438"/>
      <c r="C34" s="439"/>
      <c r="D34" s="254"/>
      <c r="E34" s="260"/>
      <c r="F34" s="259"/>
    </row>
    <row r="35" spans="1:6" ht="16.5">
      <c r="A35" s="440" t="s">
        <v>337</v>
      </c>
      <c r="B35" s="440"/>
      <c r="C35" s="440"/>
      <c r="D35" s="440"/>
      <c r="E35" s="440"/>
      <c r="F35" s="440"/>
    </row>
    <row r="36" spans="1:6" ht="15.75">
      <c r="A36" s="141"/>
      <c r="B36" s="141"/>
      <c r="C36" s="141"/>
      <c r="D36" s="141"/>
      <c r="E36" s="141"/>
      <c r="F36" s="141"/>
    </row>
    <row r="37" spans="1:6" ht="15.75">
      <c r="A37" s="141"/>
      <c r="B37" s="141"/>
      <c r="C37" s="141"/>
      <c r="D37" s="141"/>
      <c r="E37" s="141"/>
      <c r="F37" s="141"/>
    </row>
    <row r="38" spans="1:6" ht="19.5">
      <c r="A38" s="350" t="s">
        <v>333</v>
      </c>
      <c r="B38" s="350"/>
      <c r="C38" s="350"/>
      <c r="D38" s="350"/>
      <c r="E38" s="350"/>
      <c r="F38" s="350"/>
    </row>
    <row r="39" ht="15.75" customHeight="1"/>
    <row r="40" spans="1:6" ht="21.75">
      <c r="A40" s="347" t="s">
        <v>0</v>
      </c>
      <c r="B40" s="347"/>
      <c r="C40" s="347"/>
      <c r="D40" s="347"/>
      <c r="E40" s="347"/>
      <c r="F40" s="347"/>
    </row>
    <row r="41" spans="1:6" ht="19.5">
      <c r="A41" s="348" t="s">
        <v>284</v>
      </c>
      <c r="B41" s="348"/>
      <c r="C41" s="348"/>
      <c r="D41" s="348"/>
      <c r="E41" s="348"/>
      <c r="F41" s="348"/>
    </row>
    <row r="42" spans="1:6" ht="19.5" customHeight="1">
      <c r="A42" s="349" t="s">
        <v>283</v>
      </c>
      <c r="B42" s="349"/>
      <c r="C42" s="349"/>
      <c r="D42" s="349"/>
      <c r="E42" s="349"/>
      <c r="F42" s="349"/>
    </row>
    <row r="44" spans="1:6" ht="19.5" customHeight="1">
      <c r="A44" s="349" t="s">
        <v>335</v>
      </c>
      <c r="B44" s="349"/>
      <c r="C44" s="349"/>
      <c r="D44" s="349"/>
      <c r="E44" s="349"/>
      <c r="F44" s="349"/>
    </row>
    <row r="45" spans="1:6" ht="19.5" customHeight="1">
      <c r="A45" s="436" t="s">
        <v>328</v>
      </c>
      <c r="B45" s="436"/>
      <c r="C45" s="436"/>
      <c r="D45" s="436"/>
      <c r="E45" s="436"/>
      <c r="F45" s="436"/>
    </row>
    <row r="46" spans="1:6" ht="19.5" customHeight="1">
      <c r="A46" s="349" t="s">
        <v>361</v>
      </c>
      <c r="B46" s="349"/>
      <c r="C46" s="349"/>
      <c r="D46" s="349"/>
      <c r="E46" s="349"/>
      <c r="F46" s="349"/>
    </row>
    <row r="47" spans="1:6" ht="19.5">
      <c r="A47" s="306"/>
      <c r="B47" s="306"/>
      <c r="C47" s="306"/>
      <c r="D47" s="306"/>
      <c r="E47" s="306"/>
      <c r="F47" s="306"/>
    </row>
    <row r="48" spans="1:6" ht="19.5">
      <c r="A48" s="431" t="s">
        <v>332</v>
      </c>
      <c r="B48" s="429" t="s">
        <v>324</v>
      </c>
      <c r="C48" s="431" t="s">
        <v>326</v>
      </c>
      <c r="D48" s="433" t="s">
        <v>319</v>
      </c>
      <c r="E48" s="434"/>
      <c r="F48" s="435"/>
    </row>
    <row r="49" spans="1:6" ht="39.75" customHeight="1">
      <c r="A49" s="430"/>
      <c r="B49" s="430"/>
      <c r="C49" s="432"/>
      <c r="D49" s="294" t="s">
        <v>329</v>
      </c>
      <c r="E49" s="294" t="s">
        <v>334</v>
      </c>
      <c r="F49" s="294" t="s">
        <v>362</v>
      </c>
    </row>
    <row r="50" spans="1:6" ht="19.5">
      <c r="A50" s="254"/>
      <c r="B50" s="257"/>
      <c r="C50" s="258"/>
      <c r="D50" s="254"/>
      <c r="E50" s="257"/>
      <c r="F50" s="259"/>
    </row>
    <row r="51" spans="1:6" ht="19.5">
      <c r="A51" s="254"/>
      <c r="B51" s="257"/>
      <c r="C51" s="258"/>
      <c r="D51" s="254"/>
      <c r="E51" s="257"/>
      <c r="F51" s="259"/>
    </row>
    <row r="52" spans="1:6" ht="19.5">
      <c r="A52" s="254"/>
      <c r="B52" s="257"/>
      <c r="C52" s="258"/>
      <c r="D52" s="254"/>
      <c r="E52" s="257"/>
      <c r="F52" s="259"/>
    </row>
    <row r="53" spans="1:6" ht="19.5">
      <c r="A53" s="254"/>
      <c r="B53" s="257"/>
      <c r="C53" s="258"/>
      <c r="D53" s="254"/>
      <c r="E53" s="257"/>
      <c r="F53" s="259"/>
    </row>
    <row r="54" spans="1:6" ht="19.5">
      <c r="A54" s="254"/>
      <c r="B54" s="257"/>
      <c r="C54" s="258"/>
      <c r="D54" s="254"/>
      <c r="E54" s="257"/>
      <c r="F54" s="259"/>
    </row>
    <row r="55" spans="1:6" ht="19.5">
      <c r="A55" s="254"/>
      <c r="B55" s="257"/>
      <c r="C55" s="258"/>
      <c r="D55" s="254"/>
      <c r="E55" s="257"/>
      <c r="F55" s="259"/>
    </row>
    <row r="56" spans="1:6" ht="19.5">
      <c r="A56" s="254"/>
      <c r="B56" s="257"/>
      <c r="C56" s="258"/>
      <c r="D56" s="254"/>
      <c r="E56" s="257"/>
      <c r="F56" s="259"/>
    </row>
    <row r="57" spans="1:6" ht="19.5">
      <c r="A57" s="254"/>
      <c r="B57" s="257"/>
      <c r="C57" s="258"/>
      <c r="D57" s="254"/>
      <c r="E57" s="257"/>
      <c r="F57" s="259"/>
    </row>
    <row r="58" spans="1:6" ht="19.5">
      <c r="A58" s="254"/>
      <c r="B58" s="257"/>
      <c r="C58" s="258"/>
      <c r="D58" s="254"/>
      <c r="E58" s="257"/>
      <c r="F58" s="259"/>
    </row>
    <row r="59" spans="1:6" ht="19.5">
      <c r="A59" s="254"/>
      <c r="B59" s="257"/>
      <c r="C59" s="258"/>
      <c r="D59" s="254"/>
      <c r="E59" s="257"/>
      <c r="F59" s="259"/>
    </row>
    <row r="60" spans="1:6" ht="19.5">
      <c r="A60" s="254"/>
      <c r="B60" s="257"/>
      <c r="C60" s="258"/>
      <c r="D60" s="254"/>
      <c r="E60" s="257"/>
      <c r="F60" s="259"/>
    </row>
    <row r="61" spans="1:6" ht="19.5">
      <c r="A61" s="254"/>
      <c r="B61" s="257"/>
      <c r="C61" s="259"/>
      <c r="D61" s="254"/>
      <c r="E61" s="257"/>
      <c r="F61" s="259"/>
    </row>
    <row r="62" spans="1:6" ht="19.5">
      <c r="A62" s="254"/>
      <c r="B62" s="290"/>
      <c r="C62" s="259"/>
      <c r="D62" s="254"/>
      <c r="E62" s="257"/>
      <c r="F62" s="259"/>
    </row>
    <row r="63" spans="1:6" ht="19.5">
      <c r="A63" s="256"/>
      <c r="B63" s="262"/>
      <c r="C63" s="259"/>
      <c r="D63" s="256"/>
      <c r="E63" s="262"/>
      <c r="F63" s="259"/>
    </row>
    <row r="64" spans="1:6" ht="19.5">
      <c r="A64" s="256"/>
      <c r="B64" s="262"/>
      <c r="C64" s="259"/>
      <c r="D64" s="256"/>
      <c r="E64" s="257"/>
      <c r="F64" s="259"/>
    </row>
    <row r="65" spans="1:6" ht="19.5">
      <c r="A65" s="254"/>
      <c r="B65" s="257"/>
      <c r="C65" s="259"/>
      <c r="D65" s="254"/>
      <c r="E65" s="257"/>
      <c r="F65" s="259"/>
    </row>
    <row r="66" spans="1:6" ht="19.5">
      <c r="A66" s="260"/>
      <c r="B66" s="257"/>
      <c r="C66" s="259"/>
      <c r="D66" s="260"/>
      <c r="E66" s="257"/>
      <c r="F66" s="259"/>
    </row>
    <row r="67" spans="1:6" ht="19.5">
      <c r="A67" s="260"/>
      <c r="B67" s="257"/>
      <c r="C67" s="259"/>
      <c r="D67" s="260"/>
      <c r="E67" s="257"/>
      <c r="F67" s="259"/>
    </row>
    <row r="68" spans="1:6" ht="19.5">
      <c r="A68" s="260"/>
      <c r="B68" s="257"/>
      <c r="C68" s="259"/>
      <c r="D68" s="260"/>
      <c r="E68" s="257"/>
      <c r="F68" s="259"/>
    </row>
    <row r="69" spans="1:6" ht="19.5">
      <c r="A69" s="260"/>
      <c r="B69" s="257"/>
      <c r="C69" s="259"/>
      <c r="D69" s="260"/>
      <c r="E69" s="257"/>
      <c r="F69" s="259"/>
    </row>
    <row r="70" spans="1:6" ht="19.5">
      <c r="A70" s="260"/>
      <c r="B70" s="257"/>
      <c r="C70" s="259"/>
      <c r="D70" s="260"/>
      <c r="E70" s="257"/>
      <c r="F70" s="259"/>
    </row>
    <row r="71" spans="1:6" ht="19.5">
      <c r="A71" s="437" t="s">
        <v>336</v>
      </c>
      <c r="B71" s="438"/>
      <c r="C71" s="439"/>
      <c r="D71" s="254"/>
      <c r="E71" s="260"/>
      <c r="F71" s="259"/>
    </row>
    <row r="72" spans="1:6" ht="15.75">
      <c r="A72" s="141"/>
      <c r="B72" s="141"/>
      <c r="C72" s="141"/>
      <c r="D72" s="141"/>
      <c r="E72" s="141"/>
      <c r="F72" s="141"/>
    </row>
    <row r="73" spans="1:6" ht="15.75">
      <c r="A73" s="141"/>
      <c r="B73" s="141"/>
      <c r="C73" s="141"/>
      <c r="D73" s="141"/>
      <c r="E73" s="141"/>
      <c r="F73" s="141"/>
    </row>
    <row r="74" spans="1:6" ht="15.75">
      <c r="A74" s="141"/>
      <c r="B74" s="141"/>
      <c r="C74" s="141"/>
      <c r="D74" s="141"/>
      <c r="E74" s="141"/>
      <c r="F74" s="141"/>
    </row>
    <row r="75" spans="1:6" ht="19.5">
      <c r="A75" s="350" t="s">
        <v>333</v>
      </c>
      <c r="B75" s="350"/>
      <c r="C75" s="350"/>
      <c r="D75" s="350"/>
      <c r="E75" s="350"/>
      <c r="F75" s="350"/>
    </row>
  </sheetData>
  <sheetProtection/>
  <mergeCells count="24">
    <mergeCell ref="A75:F75"/>
    <mergeCell ref="A34:C34"/>
    <mergeCell ref="A71:C71"/>
    <mergeCell ref="A35:F35"/>
    <mergeCell ref="A38:F38"/>
    <mergeCell ref="A40:F40"/>
    <mergeCell ref="A41:F41"/>
    <mergeCell ref="A42:F42"/>
    <mergeCell ref="A44:F44"/>
    <mergeCell ref="A48:A49"/>
    <mergeCell ref="A1:F1"/>
    <mergeCell ref="A2:F2"/>
    <mergeCell ref="A3:F3"/>
    <mergeCell ref="A5:F5"/>
    <mergeCell ref="A6:F6"/>
    <mergeCell ref="A7:F7"/>
    <mergeCell ref="B48:B49"/>
    <mergeCell ref="C48:C49"/>
    <mergeCell ref="D48:F48"/>
    <mergeCell ref="B9:B10"/>
    <mergeCell ref="C9:F9"/>
    <mergeCell ref="A9:A10"/>
    <mergeCell ref="A45:F45"/>
    <mergeCell ref="A46:F46"/>
  </mergeCells>
  <printOptions/>
  <pageMargins left="0.5" right="0.3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8515625" style="174" bestFit="1" customWidth="1"/>
    <col min="2" max="2" width="29.28125" style="174" bestFit="1" customWidth="1"/>
    <col min="3" max="5" width="5.140625" style="225" customWidth="1"/>
    <col min="6" max="6" width="6.8515625" style="186" bestFit="1" customWidth="1"/>
    <col min="7" max="7" width="30.28125" style="186" bestFit="1" customWidth="1"/>
    <col min="8" max="10" width="5.140625" style="225" customWidth="1"/>
    <col min="11" max="16384" width="9.140625" style="174" customWidth="1"/>
  </cols>
  <sheetData>
    <row r="1" spans="1:10" ht="21.7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6.5">
      <c r="A2" s="338" t="s">
        <v>252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6.5">
      <c r="A3" s="339" t="s">
        <v>217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6.5">
      <c r="A4" s="339" t="s">
        <v>196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9.5">
      <c r="A5" s="340" t="s">
        <v>253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1:10" ht="19.5">
      <c r="A6" s="334" t="s">
        <v>254</v>
      </c>
      <c r="B6" s="335"/>
      <c r="C6" s="335"/>
      <c r="D6" s="335"/>
      <c r="E6" s="335"/>
      <c r="F6" s="335"/>
      <c r="G6" s="335"/>
      <c r="H6" s="335"/>
      <c r="I6" s="335"/>
      <c r="J6" s="335"/>
    </row>
    <row r="7" spans="1:10" ht="9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s="177" customFormat="1" ht="25.5" customHeight="1">
      <c r="A8" s="175" t="s">
        <v>79</v>
      </c>
      <c r="B8" s="175" t="s">
        <v>81</v>
      </c>
      <c r="C8" s="176" t="s">
        <v>218</v>
      </c>
      <c r="D8" s="176" t="s">
        <v>218</v>
      </c>
      <c r="E8" s="176" t="s">
        <v>218</v>
      </c>
      <c r="F8" s="175" t="s">
        <v>79</v>
      </c>
      <c r="G8" s="175" t="s">
        <v>81</v>
      </c>
      <c r="H8" s="176" t="s">
        <v>218</v>
      </c>
      <c r="I8" s="176" t="s">
        <v>218</v>
      </c>
      <c r="J8" s="176" t="s">
        <v>218</v>
      </c>
    </row>
    <row r="9" spans="1:10" s="162" customFormat="1" ht="15.75">
      <c r="A9" s="219" t="s">
        <v>255</v>
      </c>
      <c r="B9" s="179" t="s">
        <v>256</v>
      </c>
      <c r="C9" s="220">
        <v>1</v>
      </c>
      <c r="D9" s="221"/>
      <c r="E9" s="221"/>
      <c r="F9" s="178"/>
      <c r="G9" s="182" t="s">
        <v>257</v>
      </c>
      <c r="H9" s="220">
        <v>42</v>
      </c>
      <c r="I9" s="221"/>
      <c r="J9" s="221"/>
    </row>
    <row r="10" spans="1:10" s="162" customFormat="1" ht="15.75">
      <c r="A10" s="180">
        <v>42</v>
      </c>
      <c r="B10" s="179" t="s">
        <v>258</v>
      </c>
      <c r="C10" s="220">
        <v>2</v>
      </c>
      <c r="D10" s="221"/>
      <c r="E10" s="221"/>
      <c r="F10" s="178"/>
      <c r="G10" s="182" t="s">
        <v>259</v>
      </c>
      <c r="H10" s="220">
        <v>43</v>
      </c>
      <c r="I10" s="221"/>
      <c r="J10" s="221"/>
    </row>
    <row r="11" spans="1:10" ht="15.75">
      <c r="A11" s="180">
        <v>3111101</v>
      </c>
      <c r="B11" s="181" t="s">
        <v>260</v>
      </c>
      <c r="C11" s="220">
        <v>3</v>
      </c>
      <c r="D11" s="222"/>
      <c r="E11" s="222"/>
      <c r="F11" s="183"/>
      <c r="G11" s="182" t="s">
        <v>261</v>
      </c>
      <c r="H11" s="220">
        <v>44</v>
      </c>
      <c r="I11" s="222"/>
      <c r="J11" s="222"/>
    </row>
    <row r="12" spans="1:10" ht="15.75">
      <c r="A12" s="180">
        <v>3111332</v>
      </c>
      <c r="B12" s="181" t="s">
        <v>86</v>
      </c>
      <c r="C12" s="220">
        <v>4</v>
      </c>
      <c r="D12" s="222"/>
      <c r="E12" s="222"/>
      <c r="F12" s="183"/>
      <c r="G12" s="181" t="s">
        <v>262</v>
      </c>
      <c r="H12" s="220">
        <v>45</v>
      </c>
      <c r="I12" s="222"/>
      <c r="J12" s="222"/>
    </row>
    <row r="13" spans="1:10" ht="15.75">
      <c r="A13" s="180">
        <v>3211102</v>
      </c>
      <c r="B13" s="181" t="s">
        <v>87</v>
      </c>
      <c r="C13" s="220">
        <v>5</v>
      </c>
      <c r="D13" s="222"/>
      <c r="E13" s="222"/>
      <c r="F13" s="183"/>
      <c r="G13" s="181" t="s">
        <v>263</v>
      </c>
      <c r="H13" s="220">
        <v>46</v>
      </c>
      <c r="I13" s="222"/>
      <c r="J13" s="222"/>
    </row>
    <row r="14" spans="1:10" ht="15.75">
      <c r="A14" s="180">
        <v>3211106</v>
      </c>
      <c r="B14" s="181" t="s">
        <v>88</v>
      </c>
      <c r="C14" s="220">
        <v>6</v>
      </c>
      <c r="D14" s="222"/>
      <c r="E14" s="222"/>
      <c r="F14" s="183"/>
      <c r="G14" s="202" t="s">
        <v>264</v>
      </c>
      <c r="H14" s="220">
        <v>47</v>
      </c>
      <c r="I14" s="222"/>
      <c r="J14" s="222"/>
    </row>
    <row r="15" spans="1:10" ht="15.75">
      <c r="A15" s="180">
        <v>3211107</v>
      </c>
      <c r="B15" s="181" t="s">
        <v>89</v>
      </c>
      <c r="C15" s="220">
        <v>7</v>
      </c>
      <c r="D15" s="222"/>
      <c r="E15" s="222"/>
      <c r="F15" s="183"/>
      <c r="G15" s="202" t="s">
        <v>265</v>
      </c>
      <c r="H15" s="220">
        <v>48</v>
      </c>
      <c r="I15" s="222"/>
      <c r="J15" s="222"/>
    </row>
    <row r="16" spans="1:10" ht="15.75">
      <c r="A16" s="180">
        <v>3211109</v>
      </c>
      <c r="B16" s="181" t="s">
        <v>266</v>
      </c>
      <c r="C16" s="220">
        <v>8</v>
      </c>
      <c r="D16" s="222"/>
      <c r="E16" s="222"/>
      <c r="F16" s="183"/>
      <c r="G16" s="181" t="s">
        <v>267</v>
      </c>
      <c r="H16" s="220">
        <v>49</v>
      </c>
      <c r="I16" s="222"/>
      <c r="J16" s="222"/>
    </row>
    <row r="17" spans="1:10" ht="15.75">
      <c r="A17" s="180">
        <v>3211111</v>
      </c>
      <c r="B17" s="181" t="s">
        <v>91</v>
      </c>
      <c r="C17" s="220">
        <v>9</v>
      </c>
      <c r="D17" s="222"/>
      <c r="E17" s="222"/>
      <c r="F17" s="183"/>
      <c r="G17" s="181" t="s">
        <v>268</v>
      </c>
      <c r="H17" s="220">
        <v>50</v>
      </c>
      <c r="I17" s="222"/>
      <c r="J17" s="222"/>
    </row>
    <row r="18" spans="1:10" ht="15.75">
      <c r="A18" s="180">
        <v>3211113</v>
      </c>
      <c r="B18" s="181" t="s">
        <v>269</v>
      </c>
      <c r="C18" s="220">
        <v>10</v>
      </c>
      <c r="D18" s="222"/>
      <c r="E18" s="222"/>
      <c r="F18" s="183"/>
      <c r="G18" s="183"/>
      <c r="H18" s="222"/>
      <c r="I18" s="222"/>
      <c r="J18" s="222"/>
    </row>
    <row r="19" spans="1:10" ht="15.75">
      <c r="A19" s="180">
        <v>3211117</v>
      </c>
      <c r="B19" s="181" t="s">
        <v>270</v>
      </c>
      <c r="C19" s="220">
        <v>11</v>
      </c>
      <c r="D19" s="222"/>
      <c r="E19" s="222"/>
      <c r="F19" s="183"/>
      <c r="G19" s="183"/>
      <c r="H19" s="222"/>
      <c r="I19" s="222"/>
      <c r="J19" s="222"/>
    </row>
    <row r="20" spans="1:10" ht="15.75">
      <c r="A20" s="180">
        <v>3211119</v>
      </c>
      <c r="B20" s="181" t="s">
        <v>94</v>
      </c>
      <c r="C20" s="220">
        <v>12</v>
      </c>
      <c r="D20" s="222"/>
      <c r="E20" s="222"/>
      <c r="F20" s="183"/>
      <c r="G20" s="183"/>
      <c r="H20" s="222"/>
      <c r="I20" s="222"/>
      <c r="J20" s="222"/>
    </row>
    <row r="21" spans="1:10" ht="15.75">
      <c r="A21" s="180">
        <v>3211120</v>
      </c>
      <c r="B21" s="181" t="s">
        <v>95</v>
      </c>
      <c r="C21" s="220">
        <v>13</v>
      </c>
      <c r="D21" s="222"/>
      <c r="E21" s="222"/>
      <c r="F21" s="183"/>
      <c r="G21" s="183"/>
      <c r="H21" s="222"/>
      <c r="I21" s="222"/>
      <c r="J21" s="222"/>
    </row>
    <row r="22" spans="1:10" ht="15.75">
      <c r="A22" s="180">
        <v>3211125</v>
      </c>
      <c r="B22" s="181" t="s">
        <v>96</v>
      </c>
      <c r="C22" s="220">
        <v>14</v>
      </c>
      <c r="D22" s="222"/>
      <c r="E22" s="222"/>
      <c r="F22" s="183"/>
      <c r="G22" s="183"/>
      <c r="H22" s="222"/>
      <c r="I22" s="222"/>
      <c r="J22" s="222"/>
    </row>
    <row r="23" spans="1:10" ht="15.75">
      <c r="A23" s="180">
        <v>3211126</v>
      </c>
      <c r="B23" s="181" t="s">
        <v>97</v>
      </c>
      <c r="C23" s="220">
        <v>15</v>
      </c>
      <c r="D23" s="222"/>
      <c r="E23" s="222"/>
      <c r="F23" s="183"/>
      <c r="G23" s="183"/>
      <c r="H23" s="222"/>
      <c r="I23" s="222"/>
      <c r="J23" s="222"/>
    </row>
    <row r="24" spans="1:10" ht="15.75">
      <c r="A24" s="180">
        <v>3211127</v>
      </c>
      <c r="B24" s="181" t="s">
        <v>98</v>
      </c>
      <c r="C24" s="220">
        <v>16</v>
      </c>
      <c r="D24" s="222"/>
      <c r="E24" s="222"/>
      <c r="F24" s="183"/>
      <c r="G24" s="183"/>
      <c r="H24" s="222"/>
      <c r="I24" s="222"/>
      <c r="J24" s="222"/>
    </row>
    <row r="25" spans="1:10" ht="15.75">
      <c r="A25" s="180">
        <v>3211131</v>
      </c>
      <c r="B25" s="181" t="s">
        <v>271</v>
      </c>
      <c r="C25" s="220">
        <v>17</v>
      </c>
      <c r="D25" s="222"/>
      <c r="E25" s="222"/>
      <c r="F25" s="183"/>
      <c r="G25" s="183"/>
      <c r="H25" s="222"/>
      <c r="I25" s="222"/>
      <c r="J25" s="222"/>
    </row>
    <row r="26" spans="1:10" ht="15.75">
      <c r="A26" s="180">
        <v>3221104</v>
      </c>
      <c r="B26" s="181" t="s">
        <v>99</v>
      </c>
      <c r="C26" s="220">
        <v>18</v>
      </c>
      <c r="D26" s="222"/>
      <c r="E26" s="222"/>
      <c r="F26" s="183"/>
      <c r="G26" s="183"/>
      <c r="H26" s="222"/>
      <c r="I26" s="222"/>
      <c r="J26" s="222"/>
    </row>
    <row r="27" spans="1:10" ht="15.75">
      <c r="A27" s="180">
        <v>3221108</v>
      </c>
      <c r="B27" s="181" t="s">
        <v>100</v>
      </c>
      <c r="C27" s="220">
        <v>19</v>
      </c>
      <c r="D27" s="222"/>
      <c r="E27" s="222"/>
      <c r="F27" s="183"/>
      <c r="G27" s="183"/>
      <c r="H27" s="222"/>
      <c r="I27" s="222"/>
      <c r="J27" s="222"/>
    </row>
    <row r="28" spans="1:10" ht="15.75">
      <c r="A28" s="180">
        <v>3231301</v>
      </c>
      <c r="B28" s="181" t="s">
        <v>101</v>
      </c>
      <c r="C28" s="220">
        <v>20</v>
      </c>
      <c r="D28" s="222"/>
      <c r="E28" s="222"/>
      <c r="F28" s="183"/>
      <c r="G28" s="183"/>
      <c r="H28" s="222"/>
      <c r="I28" s="222"/>
      <c r="J28" s="222"/>
    </row>
    <row r="29" spans="1:10" ht="15.75">
      <c r="A29" s="180">
        <v>3243101</v>
      </c>
      <c r="B29" s="181" t="s">
        <v>272</v>
      </c>
      <c r="C29" s="220">
        <v>21</v>
      </c>
      <c r="D29" s="222"/>
      <c r="E29" s="222"/>
      <c r="F29" s="183"/>
      <c r="G29" s="183"/>
      <c r="H29" s="222"/>
      <c r="I29" s="222"/>
      <c r="J29" s="222"/>
    </row>
    <row r="30" spans="1:10" ht="15.75">
      <c r="A30" s="180">
        <v>3243102</v>
      </c>
      <c r="B30" s="181" t="s">
        <v>103</v>
      </c>
      <c r="C30" s="220">
        <v>22</v>
      </c>
      <c r="D30" s="222"/>
      <c r="E30" s="222"/>
      <c r="F30" s="183"/>
      <c r="G30" s="183"/>
      <c r="H30" s="222"/>
      <c r="I30" s="222"/>
      <c r="J30" s="222"/>
    </row>
    <row r="31" spans="1:10" ht="15.75">
      <c r="A31" s="180">
        <v>3244101</v>
      </c>
      <c r="B31" s="181" t="s">
        <v>104</v>
      </c>
      <c r="C31" s="220">
        <v>23</v>
      </c>
      <c r="D31" s="222"/>
      <c r="E31" s="222"/>
      <c r="F31" s="183"/>
      <c r="G31" s="183"/>
      <c r="H31" s="222"/>
      <c r="I31" s="222"/>
      <c r="J31" s="222"/>
    </row>
    <row r="32" spans="1:10" ht="15.75">
      <c r="A32" s="180">
        <v>3244102</v>
      </c>
      <c r="B32" s="181" t="s">
        <v>105</v>
      </c>
      <c r="C32" s="220">
        <v>24</v>
      </c>
      <c r="D32" s="222"/>
      <c r="E32" s="222"/>
      <c r="F32" s="183"/>
      <c r="G32" s="183"/>
      <c r="H32" s="222"/>
      <c r="I32" s="222"/>
      <c r="J32" s="222"/>
    </row>
    <row r="33" spans="1:10" ht="15.75">
      <c r="A33" s="180">
        <v>3251104</v>
      </c>
      <c r="B33" s="181" t="s">
        <v>273</v>
      </c>
      <c r="C33" s="220">
        <v>25</v>
      </c>
      <c r="D33" s="222"/>
      <c r="E33" s="222"/>
      <c r="F33" s="183"/>
      <c r="G33" s="183"/>
      <c r="H33" s="222"/>
      <c r="I33" s="222"/>
      <c r="J33" s="222"/>
    </row>
    <row r="34" spans="1:10" ht="15.75">
      <c r="A34" s="180">
        <v>3251109</v>
      </c>
      <c r="B34" s="181" t="s">
        <v>106</v>
      </c>
      <c r="C34" s="220">
        <v>26</v>
      </c>
      <c r="D34" s="222"/>
      <c r="E34" s="222"/>
      <c r="F34" s="183"/>
      <c r="G34" s="183"/>
      <c r="H34" s="222"/>
      <c r="I34" s="222"/>
      <c r="J34" s="222"/>
    </row>
    <row r="35" spans="1:10" ht="15.75">
      <c r="A35" s="180">
        <v>3255101</v>
      </c>
      <c r="B35" s="181" t="s">
        <v>107</v>
      </c>
      <c r="C35" s="220">
        <v>27</v>
      </c>
      <c r="D35" s="222"/>
      <c r="E35" s="222"/>
      <c r="F35" s="183"/>
      <c r="G35" s="183"/>
      <c r="H35" s="222"/>
      <c r="I35" s="222"/>
      <c r="J35" s="222"/>
    </row>
    <row r="36" spans="1:10" ht="15.75">
      <c r="A36" s="180">
        <v>3255102</v>
      </c>
      <c r="B36" s="181" t="s">
        <v>32</v>
      </c>
      <c r="C36" s="220">
        <v>28</v>
      </c>
      <c r="D36" s="222"/>
      <c r="E36" s="222"/>
      <c r="F36" s="183"/>
      <c r="G36" s="183"/>
      <c r="H36" s="222"/>
      <c r="I36" s="222"/>
      <c r="J36" s="222"/>
    </row>
    <row r="37" spans="1:10" ht="15.75">
      <c r="A37" s="180">
        <v>3255104</v>
      </c>
      <c r="B37" s="181" t="s">
        <v>108</v>
      </c>
      <c r="C37" s="220">
        <v>29</v>
      </c>
      <c r="D37" s="222"/>
      <c r="E37" s="222"/>
      <c r="F37" s="183"/>
      <c r="G37" s="183"/>
      <c r="H37" s="222"/>
      <c r="I37" s="222"/>
      <c r="J37" s="222"/>
    </row>
    <row r="38" spans="1:10" ht="15.75">
      <c r="A38" s="180">
        <v>3256106</v>
      </c>
      <c r="B38" s="181" t="s">
        <v>228</v>
      </c>
      <c r="C38" s="220">
        <v>30</v>
      </c>
      <c r="D38" s="222"/>
      <c r="E38" s="222"/>
      <c r="F38" s="183"/>
      <c r="G38" s="183"/>
      <c r="H38" s="222"/>
      <c r="I38" s="222"/>
      <c r="J38" s="222"/>
    </row>
    <row r="39" spans="1:10" ht="15.75">
      <c r="A39" s="180">
        <v>3257103</v>
      </c>
      <c r="B39" s="181" t="s">
        <v>229</v>
      </c>
      <c r="C39" s="220">
        <v>31</v>
      </c>
      <c r="D39" s="222"/>
      <c r="E39" s="222"/>
      <c r="F39" s="183"/>
      <c r="G39" s="183"/>
      <c r="H39" s="222"/>
      <c r="I39" s="222"/>
      <c r="J39" s="222"/>
    </row>
    <row r="40" spans="1:10" ht="15.75">
      <c r="A40" s="180">
        <v>3257104</v>
      </c>
      <c r="B40" s="181" t="s">
        <v>274</v>
      </c>
      <c r="C40" s="220">
        <v>32</v>
      </c>
      <c r="D40" s="222"/>
      <c r="E40" s="222"/>
      <c r="F40" s="183"/>
      <c r="G40" s="183"/>
      <c r="H40" s="222"/>
      <c r="I40" s="222"/>
      <c r="J40" s="222"/>
    </row>
    <row r="41" spans="1:10" ht="15.75">
      <c r="A41" s="180">
        <v>3257301</v>
      </c>
      <c r="B41" s="181" t="s">
        <v>111</v>
      </c>
      <c r="C41" s="220">
        <v>33</v>
      </c>
      <c r="D41" s="222"/>
      <c r="E41" s="222"/>
      <c r="F41" s="183"/>
      <c r="G41" s="183"/>
      <c r="H41" s="222"/>
      <c r="I41" s="222"/>
      <c r="J41" s="222"/>
    </row>
    <row r="42" spans="1:10" ht="15.75">
      <c r="A42" s="180">
        <v>3258101</v>
      </c>
      <c r="B42" s="181" t="s">
        <v>112</v>
      </c>
      <c r="C42" s="220">
        <v>34</v>
      </c>
      <c r="D42" s="222"/>
      <c r="E42" s="222"/>
      <c r="F42" s="183"/>
      <c r="G42" s="183"/>
      <c r="H42" s="222"/>
      <c r="I42" s="222"/>
      <c r="J42" s="222"/>
    </row>
    <row r="43" spans="1:10" ht="15.75">
      <c r="A43" s="180">
        <v>3258102</v>
      </c>
      <c r="B43" s="181" t="s">
        <v>121</v>
      </c>
      <c r="C43" s="220">
        <v>35</v>
      </c>
      <c r="D43" s="222"/>
      <c r="E43" s="222"/>
      <c r="F43" s="183"/>
      <c r="G43" s="183"/>
      <c r="H43" s="222"/>
      <c r="I43" s="222"/>
      <c r="J43" s="222"/>
    </row>
    <row r="44" spans="1:10" ht="15.75">
      <c r="A44" s="180">
        <v>3258103</v>
      </c>
      <c r="B44" s="181" t="s">
        <v>220</v>
      </c>
      <c r="C44" s="220">
        <v>36</v>
      </c>
      <c r="D44" s="222"/>
      <c r="E44" s="222"/>
      <c r="F44" s="183"/>
      <c r="G44" s="183"/>
      <c r="H44" s="222"/>
      <c r="I44" s="222"/>
      <c r="J44" s="222"/>
    </row>
    <row r="45" spans="1:10" ht="15.75">
      <c r="A45" s="180">
        <v>4112101</v>
      </c>
      <c r="B45" s="181" t="s">
        <v>112</v>
      </c>
      <c r="C45" s="220">
        <v>37</v>
      </c>
      <c r="D45" s="223"/>
      <c r="E45" s="223"/>
      <c r="F45" s="224"/>
      <c r="G45" s="224"/>
      <c r="H45" s="223"/>
      <c r="I45" s="223"/>
      <c r="J45" s="223"/>
    </row>
    <row r="46" spans="1:10" ht="15.75">
      <c r="A46" s="180">
        <v>4112310</v>
      </c>
      <c r="B46" s="182" t="s">
        <v>119</v>
      </c>
      <c r="C46" s="220">
        <v>38</v>
      </c>
      <c r="D46" s="223"/>
      <c r="E46" s="223"/>
      <c r="F46" s="224"/>
      <c r="G46" s="224"/>
      <c r="H46" s="223"/>
      <c r="I46" s="223"/>
      <c r="J46" s="223"/>
    </row>
    <row r="47" spans="1:10" ht="15.75">
      <c r="A47" s="180">
        <v>4211101</v>
      </c>
      <c r="B47" s="182" t="s">
        <v>219</v>
      </c>
      <c r="C47" s="220">
        <v>39</v>
      </c>
      <c r="D47" s="223"/>
      <c r="E47" s="223"/>
      <c r="F47" s="224"/>
      <c r="G47" s="224"/>
      <c r="H47" s="223"/>
      <c r="I47" s="223"/>
      <c r="J47" s="223"/>
    </row>
    <row r="48" spans="1:10" ht="15.75">
      <c r="A48" s="180"/>
      <c r="B48" s="182"/>
      <c r="C48" s="220">
        <v>40</v>
      </c>
      <c r="D48" s="223"/>
      <c r="E48" s="223"/>
      <c r="F48" s="224"/>
      <c r="G48" s="224"/>
      <c r="H48" s="223"/>
      <c r="I48" s="223"/>
      <c r="J48" s="223"/>
    </row>
    <row r="49" spans="1:10" ht="15.75">
      <c r="A49" s="180"/>
      <c r="B49" s="182"/>
      <c r="C49" s="220">
        <v>41</v>
      </c>
      <c r="D49" s="223"/>
      <c r="E49" s="223"/>
      <c r="F49" s="224"/>
      <c r="G49" s="224"/>
      <c r="H49" s="223"/>
      <c r="I49" s="223"/>
      <c r="J49" s="223"/>
    </row>
    <row r="50" spans="1:2" ht="15.75">
      <c r="A50" s="208"/>
      <c r="B50" s="208"/>
    </row>
    <row r="51" spans="3:10" ht="15.75">
      <c r="C51" s="336"/>
      <c r="D51" s="336"/>
      <c r="E51" s="336"/>
      <c r="F51" s="336"/>
      <c r="G51" s="336"/>
      <c r="H51" s="336"/>
      <c r="I51" s="336"/>
      <c r="J51" s="336"/>
    </row>
    <row r="52" ht="16.5">
      <c r="A52" s="185"/>
    </row>
  </sheetData>
  <sheetProtection/>
  <mergeCells count="7">
    <mergeCell ref="A6:J6"/>
    <mergeCell ref="C51:J51"/>
    <mergeCell ref="A1:J1"/>
    <mergeCell ref="A2:J2"/>
    <mergeCell ref="A3:J3"/>
    <mergeCell ref="A4:J4"/>
    <mergeCell ref="A5:J5"/>
  </mergeCells>
  <printOptions/>
  <pageMargins left="0.4" right="0" top="0.5" bottom="0.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56">
      <selection activeCell="D69" sqref="A1:IV16384"/>
    </sheetView>
  </sheetViews>
  <sheetFormatPr defaultColWidth="9.140625" defaultRowHeight="15"/>
  <cols>
    <col min="1" max="1" width="8.7109375" style="209" bestFit="1" customWidth="1"/>
    <col min="2" max="2" width="29.421875" style="174" customWidth="1"/>
    <col min="3" max="3" width="14.7109375" style="174" customWidth="1"/>
    <col min="4" max="6" width="14.28125" style="174" customWidth="1"/>
    <col min="7" max="7" width="13.57421875" style="174" bestFit="1" customWidth="1"/>
    <col min="8" max="8" width="14.57421875" style="174" bestFit="1" customWidth="1"/>
    <col min="9" max="16384" width="9.140625" style="174" customWidth="1"/>
  </cols>
  <sheetData>
    <row r="1" spans="1:8" ht="21.75">
      <c r="A1" s="337" t="s">
        <v>0</v>
      </c>
      <c r="B1" s="337"/>
      <c r="C1" s="337"/>
      <c r="D1" s="337"/>
      <c r="E1" s="337"/>
      <c r="F1" s="337"/>
      <c r="G1" s="337"/>
      <c r="H1" s="337"/>
    </row>
    <row r="2" spans="1:8" ht="19.5">
      <c r="A2" s="344" t="s">
        <v>1</v>
      </c>
      <c r="B2" s="344"/>
      <c r="C2" s="344"/>
      <c r="D2" s="344"/>
      <c r="E2" s="344"/>
      <c r="F2" s="344"/>
      <c r="G2" s="344"/>
      <c r="H2" s="344"/>
    </row>
    <row r="3" spans="1:8" ht="19.5">
      <c r="A3" s="344" t="s">
        <v>2</v>
      </c>
      <c r="B3" s="344"/>
      <c r="C3" s="344"/>
      <c r="D3" s="344"/>
      <c r="E3" s="344"/>
      <c r="F3" s="344"/>
      <c r="G3" s="344"/>
      <c r="H3" s="344"/>
    </row>
    <row r="4" spans="1:8" ht="19.5" customHeight="1">
      <c r="A4" s="338" t="s">
        <v>3</v>
      </c>
      <c r="B4" s="338"/>
      <c r="C4" s="338"/>
      <c r="D4" s="338"/>
      <c r="E4" s="338"/>
      <c r="F4" s="338"/>
      <c r="G4" s="338"/>
      <c r="H4" s="338"/>
    </row>
    <row r="5" spans="1:8" ht="16.5">
      <c r="A5" s="345" t="s">
        <v>282</v>
      </c>
      <c r="B5" s="345"/>
      <c r="C5" s="345"/>
      <c r="D5" s="345"/>
      <c r="E5" s="345"/>
      <c r="F5" s="345"/>
      <c r="G5" s="345"/>
      <c r="H5" s="345"/>
    </row>
    <row r="6" spans="1:8" s="207" customFormat="1" ht="39" customHeight="1">
      <c r="A6" s="205" t="s">
        <v>79</v>
      </c>
      <c r="B6" s="205" t="s">
        <v>81</v>
      </c>
      <c r="C6" s="206" t="s">
        <v>275</v>
      </c>
      <c r="D6" s="206" t="s">
        <v>276</v>
      </c>
      <c r="E6" s="206" t="s">
        <v>281</v>
      </c>
      <c r="F6" s="206" t="s">
        <v>277</v>
      </c>
      <c r="G6" s="206" t="s">
        <v>278</v>
      </c>
      <c r="H6" s="206" t="s">
        <v>279</v>
      </c>
    </row>
    <row r="7" spans="1:8" s="213" customFormat="1" ht="12">
      <c r="A7" s="211">
        <v>1</v>
      </c>
      <c r="B7" s="212">
        <v>2</v>
      </c>
      <c r="C7" s="211">
        <v>3</v>
      </c>
      <c r="D7" s="212">
        <v>4</v>
      </c>
      <c r="E7" s="211">
        <v>5</v>
      </c>
      <c r="F7" s="212">
        <v>6</v>
      </c>
      <c r="G7" s="211">
        <v>7</v>
      </c>
      <c r="H7" s="212">
        <v>8</v>
      </c>
    </row>
    <row r="8" spans="1:8" s="197" customFormat="1" ht="13.5">
      <c r="A8" s="346" t="s">
        <v>82</v>
      </c>
      <c r="B8" s="346"/>
      <c r="C8" s="214"/>
      <c r="D8" s="214"/>
      <c r="E8" s="214"/>
      <c r="F8" s="214"/>
      <c r="G8" s="214"/>
      <c r="H8" s="214"/>
    </row>
    <row r="9" spans="1:8" s="197" customFormat="1" ht="13.5">
      <c r="A9" s="194">
        <v>31</v>
      </c>
      <c r="B9" s="215" t="s">
        <v>83</v>
      </c>
      <c r="C9" s="195"/>
      <c r="D9" s="195"/>
      <c r="E9" s="195"/>
      <c r="F9" s="195"/>
      <c r="G9" s="195"/>
      <c r="H9" s="195"/>
    </row>
    <row r="10" spans="1:8" s="197" customFormat="1" ht="13.5">
      <c r="A10" s="194">
        <v>3111</v>
      </c>
      <c r="B10" s="215" t="s">
        <v>84</v>
      </c>
      <c r="C10" s="195"/>
      <c r="D10" s="195"/>
      <c r="E10" s="195"/>
      <c r="F10" s="195"/>
      <c r="G10" s="195"/>
      <c r="H10" s="195"/>
    </row>
    <row r="11" spans="1:8" s="207" customFormat="1" ht="13.5">
      <c r="A11" s="216">
        <v>3111101</v>
      </c>
      <c r="B11" s="217" t="s">
        <v>85</v>
      </c>
      <c r="C11" s="203">
        <v>0</v>
      </c>
      <c r="D11" s="203">
        <v>6000000</v>
      </c>
      <c r="E11" s="203" t="e">
        <f>#REF!</f>
        <v>#REF!</v>
      </c>
      <c r="F11" s="203" t="e">
        <f>#REF!</f>
        <v>#REF!</v>
      </c>
      <c r="G11" s="203" t="e">
        <f>E11-F11</f>
        <v>#REF!</v>
      </c>
      <c r="H11" s="203" t="e">
        <f>E11-F11</f>
        <v>#REF!</v>
      </c>
    </row>
    <row r="12" spans="1:8" s="207" customFormat="1" ht="13.5">
      <c r="A12" s="216">
        <v>3111332</v>
      </c>
      <c r="B12" s="217" t="s">
        <v>86</v>
      </c>
      <c r="C12" s="203">
        <v>0</v>
      </c>
      <c r="D12" s="203">
        <v>8200000</v>
      </c>
      <c r="E12" s="203" t="e">
        <f>#REF!</f>
        <v>#REF!</v>
      </c>
      <c r="F12" s="203" t="e">
        <f>#REF!</f>
        <v>#REF!</v>
      </c>
      <c r="G12" s="203" t="e">
        <f>E12-F12</f>
        <v>#REF!</v>
      </c>
      <c r="H12" s="203" t="e">
        <f>E12-F12</f>
        <v>#REF!</v>
      </c>
    </row>
    <row r="13" spans="1:8" s="197" customFormat="1" ht="13.5">
      <c r="A13" s="341" t="s">
        <v>175</v>
      </c>
      <c r="B13" s="342"/>
      <c r="C13" s="196">
        <f aca="true" t="shared" si="0" ref="C13:H13">SUM(C11:C12)</f>
        <v>0</v>
      </c>
      <c r="D13" s="196">
        <f t="shared" si="0"/>
        <v>14200000</v>
      </c>
      <c r="E13" s="196" t="e">
        <f t="shared" si="0"/>
        <v>#REF!</v>
      </c>
      <c r="F13" s="196" t="e">
        <f t="shared" si="0"/>
        <v>#REF!</v>
      </c>
      <c r="G13" s="196" t="e">
        <f t="shared" si="0"/>
        <v>#REF!</v>
      </c>
      <c r="H13" s="196" t="e">
        <f t="shared" si="0"/>
        <v>#REF!</v>
      </c>
    </row>
    <row r="14" spans="1:8" s="207" customFormat="1" ht="13.5">
      <c r="A14" s="216">
        <v>3211102</v>
      </c>
      <c r="B14" s="217" t="s">
        <v>87</v>
      </c>
      <c r="C14" s="203">
        <v>0</v>
      </c>
      <c r="D14" s="203">
        <v>20000</v>
      </c>
      <c r="E14" s="203" t="e">
        <f>#REF!</f>
        <v>#REF!</v>
      </c>
      <c r="F14" s="203" t="e">
        <f>#REF!</f>
        <v>#REF!</v>
      </c>
      <c r="G14" s="203" t="e">
        <f aca="true" t="shared" si="1" ref="G14:G46">E14-F14</f>
        <v>#REF!</v>
      </c>
      <c r="H14" s="203" t="e">
        <f aca="true" t="shared" si="2" ref="H14:H46">E14-F14</f>
        <v>#REF!</v>
      </c>
    </row>
    <row r="15" spans="1:8" s="207" customFormat="1" ht="13.5">
      <c r="A15" s="216">
        <v>3211106</v>
      </c>
      <c r="B15" s="217" t="s">
        <v>88</v>
      </c>
      <c r="C15" s="203">
        <v>0</v>
      </c>
      <c r="D15" s="203">
        <v>150000</v>
      </c>
      <c r="E15" s="203" t="e">
        <f>#REF!</f>
        <v>#REF!</v>
      </c>
      <c r="F15" s="203" t="e">
        <f>#REF!</f>
        <v>#REF!</v>
      </c>
      <c r="G15" s="203" t="e">
        <f t="shared" si="1"/>
        <v>#REF!</v>
      </c>
      <c r="H15" s="203" t="e">
        <f t="shared" si="2"/>
        <v>#REF!</v>
      </c>
    </row>
    <row r="16" spans="1:8" s="207" customFormat="1" ht="13.5">
      <c r="A16" s="216">
        <v>3211107</v>
      </c>
      <c r="B16" s="217" t="s">
        <v>224</v>
      </c>
      <c r="C16" s="203">
        <v>0</v>
      </c>
      <c r="D16" s="203">
        <v>200000</v>
      </c>
      <c r="E16" s="203" t="e">
        <f>#REF!</f>
        <v>#REF!</v>
      </c>
      <c r="F16" s="203" t="e">
        <f>#REF!</f>
        <v>#REF!</v>
      </c>
      <c r="G16" s="203" t="e">
        <f t="shared" si="1"/>
        <v>#REF!</v>
      </c>
      <c r="H16" s="203" t="e">
        <f t="shared" si="2"/>
        <v>#REF!</v>
      </c>
    </row>
    <row r="17" spans="1:8" s="207" customFormat="1" ht="13.5">
      <c r="A17" s="216">
        <v>3211109</v>
      </c>
      <c r="B17" s="217" t="s">
        <v>244</v>
      </c>
      <c r="C17" s="203">
        <v>0</v>
      </c>
      <c r="D17" s="203">
        <v>50000</v>
      </c>
      <c r="E17" s="203" t="e">
        <f>#REF!</f>
        <v>#REF!</v>
      </c>
      <c r="F17" s="203" t="e">
        <f>#REF!</f>
        <v>#REF!</v>
      </c>
      <c r="G17" s="203" t="e">
        <f t="shared" si="1"/>
        <v>#REF!</v>
      </c>
      <c r="H17" s="203" t="e">
        <f t="shared" si="2"/>
        <v>#REF!</v>
      </c>
    </row>
    <row r="18" spans="1:8" s="207" customFormat="1" ht="13.5">
      <c r="A18" s="216">
        <v>3211111</v>
      </c>
      <c r="B18" s="217" t="s">
        <v>91</v>
      </c>
      <c r="C18" s="203">
        <v>0</v>
      </c>
      <c r="D18" s="203">
        <v>369000</v>
      </c>
      <c r="E18" s="203" t="e">
        <f>#REF!</f>
        <v>#REF!</v>
      </c>
      <c r="F18" s="203" t="e">
        <f>#REF!</f>
        <v>#REF!</v>
      </c>
      <c r="G18" s="203" t="e">
        <f t="shared" si="1"/>
        <v>#REF!</v>
      </c>
      <c r="H18" s="203" t="e">
        <f t="shared" si="2"/>
        <v>#REF!</v>
      </c>
    </row>
    <row r="19" spans="1:8" s="207" customFormat="1" ht="13.5">
      <c r="A19" s="216">
        <v>3211113</v>
      </c>
      <c r="B19" s="217" t="s">
        <v>92</v>
      </c>
      <c r="C19" s="203">
        <v>0</v>
      </c>
      <c r="D19" s="203">
        <v>30000</v>
      </c>
      <c r="E19" s="203" t="e">
        <f>#REF!</f>
        <v>#REF!</v>
      </c>
      <c r="F19" s="203" t="e">
        <f>#REF!</f>
        <v>#REF!</v>
      </c>
      <c r="G19" s="203" t="e">
        <f t="shared" si="1"/>
        <v>#REF!</v>
      </c>
      <c r="H19" s="203" t="e">
        <f t="shared" si="2"/>
        <v>#REF!</v>
      </c>
    </row>
    <row r="20" spans="1:8" s="207" customFormat="1" ht="13.5">
      <c r="A20" s="216">
        <v>3211117</v>
      </c>
      <c r="B20" s="217" t="s">
        <v>93</v>
      </c>
      <c r="C20" s="203">
        <v>0</v>
      </c>
      <c r="D20" s="203">
        <v>35000</v>
      </c>
      <c r="E20" s="203" t="e">
        <f>#REF!</f>
        <v>#REF!</v>
      </c>
      <c r="F20" s="203" t="e">
        <f>#REF!</f>
        <v>#REF!</v>
      </c>
      <c r="G20" s="203" t="e">
        <f t="shared" si="1"/>
        <v>#REF!</v>
      </c>
      <c r="H20" s="203" t="e">
        <f t="shared" si="2"/>
        <v>#REF!</v>
      </c>
    </row>
    <row r="21" spans="1:8" s="207" customFormat="1" ht="13.5">
      <c r="A21" s="216">
        <v>3211119</v>
      </c>
      <c r="B21" s="217" t="s">
        <v>94</v>
      </c>
      <c r="C21" s="203">
        <v>0</v>
      </c>
      <c r="D21" s="203">
        <v>850000</v>
      </c>
      <c r="E21" s="203" t="e">
        <f>#REF!</f>
        <v>#REF!</v>
      </c>
      <c r="F21" s="203" t="e">
        <f>#REF!</f>
        <v>#REF!</v>
      </c>
      <c r="G21" s="203" t="e">
        <f t="shared" si="1"/>
        <v>#REF!</v>
      </c>
      <c r="H21" s="203" t="e">
        <f t="shared" si="2"/>
        <v>#REF!</v>
      </c>
    </row>
    <row r="22" spans="1:8" s="207" customFormat="1" ht="13.5">
      <c r="A22" s="216">
        <v>3211120</v>
      </c>
      <c r="B22" s="217" t="s">
        <v>95</v>
      </c>
      <c r="C22" s="203">
        <v>0</v>
      </c>
      <c r="D22" s="203">
        <v>20000</v>
      </c>
      <c r="E22" s="203" t="e">
        <f>#REF!</f>
        <v>#REF!</v>
      </c>
      <c r="F22" s="203" t="e">
        <f>#REF!</f>
        <v>#REF!</v>
      </c>
      <c r="G22" s="203" t="e">
        <f t="shared" si="1"/>
        <v>#REF!</v>
      </c>
      <c r="H22" s="203" t="e">
        <f t="shared" si="2"/>
        <v>#REF!</v>
      </c>
    </row>
    <row r="23" spans="1:8" s="207" customFormat="1" ht="13.5">
      <c r="A23" s="216">
        <v>3211125</v>
      </c>
      <c r="B23" s="217" t="s">
        <v>96</v>
      </c>
      <c r="C23" s="203">
        <v>0</v>
      </c>
      <c r="D23" s="203">
        <v>300000</v>
      </c>
      <c r="E23" s="203" t="e">
        <f>#REF!</f>
        <v>#REF!</v>
      </c>
      <c r="F23" s="203" t="e">
        <f>#REF!</f>
        <v>#REF!</v>
      </c>
      <c r="G23" s="203" t="e">
        <f t="shared" si="1"/>
        <v>#REF!</v>
      </c>
      <c r="H23" s="203" t="e">
        <f t="shared" si="2"/>
        <v>#REF!</v>
      </c>
    </row>
    <row r="24" spans="1:8" s="207" customFormat="1" ht="13.5">
      <c r="A24" s="216">
        <v>3211126</v>
      </c>
      <c r="B24" s="217" t="s">
        <v>97</v>
      </c>
      <c r="C24" s="203">
        <v>0</v>
      </c>
      <c r="D24" s="203">
        <v>200000</v>
      </c>
      <c r="E24" s="203" t="e">
        <f>#REF!</f>
        <v>#REF!</v>
      </c>
      <c r="F24" s="203" t="e">
        <f>#REF!</f>
        <v>#REF!</v>
      </c>
      <c r="G24" s="203" t="e">
        <f t="shared" si="1"/>
        <v>#REF!</v>
      </c>
      <c r="H24" s="203" t="e">
        <f t="shared" si="2"/>
        <v>#REF!</v>
      </c>
    </row>
    <row r="25" spans="1:8" s="207" customFormat="1" ht="13.5">
      <c r="A25" s="216">
        <v>3211127</v>
      </c>
      <c r="B25" s="217" t="s">
        <v>98</v>
      </c>
      <c r="C25" s="203">
        <v>0</v>
      </c>
      <c r="D25" s="193">
        <v>25000</v>
      </c>
      <c r="E25" s="203" t="e">
        <f>#REF!</f>
        <v>#REF!</v>
      </c>
      <c r="F25" s="203" t="e">
        <f>#REF!</f>
        <v>#REF!</v>
      </c>
      <c r="G25" s="203" t="e">
        <f t="shared" si="1"/>
        <v>#REF!</v>
      </c>
      <c r="H25" s="203" t="e">
        <f t="shared" si="2"/>
        <v>#REF!</v>
      </c>
    </row>
    <row r="26" spans="1:8" s="207" customFormat="1" ht="13.5">
      <c r="A26" s="216">
        <v>3211131</v>
      </c>
      <c r="B26" s="217" t="s">
        <v>223</v>
      </c>
      <c r="C26" s="203">
        <v>0</v>
      </c>
      <c r="D26" s="203">
        <v>84500000</v>
      </c>
      <c r="E26" s="203" t="e">
        <f>#REF!</f>
        <v>#REF!</v>
      </c>
      <c r="F26" s="203" t="e">
        <f>#REF!</f>
        <v>#REF!</v>
      </c>
      <c r="G26" s="203" t="e">
        <f t="shared" si="1"/>
        <v>#REF!</v>
      </c>
      <c r="H26" s="203" t="e">
        <f t="shared" si="2"/>
        <v>#REF!</v>
      </c>
    </row>
    <row r="27" spans="1:8" s="207" customFormat="1" ht="13.5">
      <c r="A27" s="216">
        <v>3221104</v>
      </c>
      <c r="B27" s="217" t="s">
        <v>99</v>
      </c>
      <c r="C27" s="203">
        <v>0</v>
      </c>
      <c r="D27" s="203">
        <v>0</v>
      </c>
      <c r="E27" s="203" t="e">
        <f>#REF!</f>
        <v>#REF!</v>
      </c>
      <c r="F27" s="203" t="e">
        <f>#REF!</f>
        <v>#REF!</v>
      </c>
      <c r="G27" s="203" t="e">
        <f t="shared" si="1"/>
        <v>#REF!</v>
      </c>
      <c r="H27" s="203" t="e">
        <f t="shared" si="2"/>
        <v>#REF!</v>
      </c>
    </row>
    <row r="28" spans="1:8" s="207" customFormat="1" ht="13.5">
      <c r="A28" s="216">
        <v>3221108</v>
      </c>
      <c r="B28" s="217" t="s">
        <v>100</v>
      </c>
      <c r="C28" s="203">
        <v>0</v>
      </c>
      <c r="D28" s="203">
        <v>50000</v>
      </c>
      <c r="E28" s="203" t="e">
        <f>#REF!</f>
        <v>#REF!</v>
      </c>
      <c r="F28" s="203" t="e">
        <f>#REF!</f>
        <v>#REF!</v>
      </c>
      <c r="G28" s="203" t="e">
        <f t="shared" si="1"/>
        <v>#REF!</v>
      </c>
      <c r="H28" s="203" t="e">
        <f t="shared" si="2"/>
        <v>#REF!</v>
      </c>
    </row>
    <row r="29" spans="1:8" s="207" customFormat="1" ht="13.5">
      <c r="A29" s="216">
        <v>3231201</v>
      </c>
      <c r="B29" s="217" t="s">
        <v>101</v>
      </c>
      <c r="C29" s="203">
        <v>0</v>
      </c>
      <c r="D29" s="203">
        <v>9750000</v>
      </c>
      <c r="E29" s="203" t="e">
        <f>#REF!</f>
        <v>#REF!</v>
      </c>
      <c r="F29" s="203" t="e">
        <f>#REF!</f>
        <v>#REF!</v>
      </c>
      <c r="G29" s="203" t="e">
        <f t="shared" si="1"/>
        <v>#REF!</v>
      </c>
      <c r="H29" s="203" t="e">
        <f t="shared" si="2"/>
        <v>#REF!</v>
      </c>
    </row>
    <row r="30" spans="1:8" s="207" customFormat="1" ht="13.5">
      <c r="A30" s="216">
        <v>3243101</v>
      </c>
      <c r="B30" s="217" t="s">
        <v>102</v>
      </c>
      <c r="C30" s="203">
        <v>0</v>
      </c>
      <c r="D30" s="203">
        <v>0</v>
      </c>
      <c r="E30" s="203" t="e">
        <f>#REF!</f>
        <v>#REF!</v>
      </c>
      <c r="F30" s="203" t="e">
        <f>#REF!</f>
        <v>#REF!</v>
      </c>
      <c r="G30" s="203" t="e">
        <f t="shared" si="1"/>
        <v>#REF!</v>
      </c>
      <c r="H30" s="203" t="e">
        <f t="shared" si="2"/>
        <v>#REF!</v>
      </c>
    </row>
    <row r="31" spans="1:8" s="207" customFormat="1" ht="13.5">
      <c r="A31" s="216">
        <v>3243102</v>
      </c>
      <c r="B31" s="217" t="s">
        <v>103</v>
      </c>
      <c r="C31" s="203">
        <v>0</v>
      </c>
      <c r="D31" s="203">
        <v>100000</v>
      </c>
      <c r="E31" s="203" t="e">
        <f>#REF!</f>
        <v>#REF!</v>
      </c>
      <c r="F31" s="203" t="e">
        <f>#REF!</f>
        <v>#REF!</v>
      </c>
      <c r="G31" s="203" t="e">
        <f t="shared" si="1"/>
        <v>#REF!</v>
      </c>
      <c r="H31" s="203" t="e">
        <f t="shared" si="2"/>
        <v>#REF!</v>
      </c>
    </row>
    <row r="32" spans="1:8" s="207" customFormat="1" ht="13.5">
      <c r="A32" s="216">
        <v>3244101</v>
      </c>
      <c r="B32" s="217" t="s">
        <v>104</v>
      </c>
      <c r="C32" s="203">
        <v>0</v>
      </c>
      <c r="D32" s="203">
        <v>4300000</v>
      </c>
      <c r="E32" s="203" t="e">
        <f>#REF!</f>
        <v>#REF!</v>
      </c>
      <c r="F32" s="203" t="e">
        <f>#REF!</f>
        <v>#REF!</v>
      </c>
      <c r="G32" s="203" t="e">
        <f t="shared" si="1"/>
        <v>#REF!</v>
      </c>
      <c r="H32" s="203" t="e">
        <f t="shared" si="2"/>
        <v>#REF!</v>
      </c>
    </row>
    <row r="33" spans="1:8" s="207" customFormat="1" ht="13.5">
      <c r="A33" s="216">
        <v>3244102</v>
      </c>
      <c r="B33" s="217" t="s">
        <v>105</v>
      </c>
      <c r="C33" s="203">
        <v>0</v>
      </c>
      <c r="D33" s="203">
        <v>0</v>
      </c>
      <c r="E33" s="203" t="e">
        <f>#REF!</f>
        <v>#REF!</v>
      </c>
      <c r="F33" s="203" t="e">
        <f>#REF!</f>
        <v>#REF!</v>
      </c>
      <c r="G33" s="203" t="e">
        <f t="shared" si="1"/>
        <v>#REF!</v>
      </c>
      <c r="H33" s="203" t="e">
        <f t="shared" si="2"/>
        <v>#REF!</v>
      </c>
    </row>
    <row r="34" spans="1:8" s="207" customFormat="1" ht="13.5">
      <c r="A34" s="216">
        <v>3251104</v>
      </c>
      <c r="B34" s="218" t="s">
        <v>245</v>
      </c>
      <c r="C34" s="203">
        <v>0</v>
      </c>
      <c r="D34" s="203">
        <v>9216000</v>
      </c>
      <c r="E34" s="203" t="e">
        <f>#REF!</f>
        <v>#REF!</v>
      </c>
      <c r="F34" s="203" t="e">
        <f>#REF!</f>
        <v>#REF!</v>
      </c>
      <c r="G34" s="203" t="e">
        <f t="shared" si="1"/>
        <v>#REF!</v>
      </c>
      <c r="H34" s="203" t="e">
        <f t="shared" si="2"/>
        <v>#REF!</v>
      </c>
    </row>
    <row r="35" spans="1:8" s="207" customFormat="1" ht="13.5">
      <c r="A35" s="216">
        <v>3251109</v>
      </c>
      <c r="B35" s="217" t="s">
        <v>106</v>
      </c>
      <c r="C35" s="203">
        <v>0</v>
      </c>
      <c r="D35" s="203">
        <v>5500000</v>
      </c>
      <c r="E35" s="203" t="e">
        <f>#REF!</f>
        <v>#REF!</v>
      </c>
      <c r="F35" s="203" t="e">
        <f>#REF!</f>
        <v>#REF!</v>
      </c>
      <c r="G35" s="203" t="e">
        <f t="shared" si="1"/>
        <v>#REF!</v>
      </c>
      <c r="H35" s="203" t="e">
        <f t="shared" si="2"/>
        <v>#REF!</v>
      </c>
    </row>
    <row r="36" spans="1:8" s="207" customFormat="1" ht="13.5">
      <c r="A36" s="216">
        <v>3255101</v>
      </c>
      <c r="B36" s="217" t="s">
        <v>107</v>
      </c>
      <c r="C36" s="203">
        <v>0</v>
      </c>
      <c r="D36" s="203">
        <v>1200000</v>
      </c>
      <c r="E36" s="203" t="e">
        <f>#REF!</f>
        <v>#REF!</v>
      </c>
      <c r="F36" s="203" t="e">
        <f>#REF!</f>
        <v>#REF!</v>
      </c>
      <c r="G36" s="203" t="e">
        <f t="shared" si="1"/>
        <v>#REF!</v>
      </c>
      <c r="H36" s="203" t="e">
        <f t="shared" si="2"/>
        <v>#REF!</v>
      </c>
    </row>
    <row r="37" spans="1:8" s="207" customFormat="1" ht="13.5">
      <c r="A37" s="216">
        <v>3255102</v>
      </c>
      <c r="B37" s="217" t="s">
        <v>32</v>
      </c>
      <c r="C37" s="203">
        <v>0</v>
      </c>
      <c r="D37" s="203">
        <v>100000</v>
      </c>
      <c r="E37" s="203" t="e">
        <f>#REF!</f>
        <v>#REF!</v>
      </c>
      <c r="F37" s="203" t="e">
        <f>#REF!</f>
        <v>#REF!</v>
      </c>
      <c r="G37" s="203" t="e">
        <f t="shared" si="1"/>
        <v>#REF!</v>
      </c>
      <c r="H37" s="203" t="e">
        <f t="shared" si="2"/>
        <v>#REF!</v>
      </c>
    </row>
    <row r="38" spans="1:8" s="207" customFormat="1" ht="13.5">
      <c r="A38" s="216">
        <v>3255104</v>
      </c>
      <c r="B38" s="217" t="s">
        <v>227</v>
      </c>
      <c r="C38" s="203">
        <v>0</v>
      </c>
      <c r="D38" s="203">
        <v>2150000</v>
      </c>
      <c r="E38" s="203" t="e">
        <f>#REF!</f>
        <v>#REF!</v>
      </c>
      <c r="F38" s="203" t="e">
        <f>#REF!</f>
        <v>#REF!</v>
      </c>
      <c r="G38" s="203" t="e">
        <f t="shared" si="1"/>
        <v>#REF!</v>
      </c>
      <c r="H38" s="203" t="e">
        <f t="shared" si="2"/>
        <v>#REF!</v>
      </c>
    </row>
    <row r="39" spans="1:8" s="207" customFormat="1" ht="13.5">
      <c r="A39" s="216">
        <v>3256106</v>
      </c>
      <c r="B39" s="217" t="s">
        <v>228</v>
      </c>
      <c r="C39" s="203">
        <v>0</v>
      </c>
      <c r="D39" s="203">
        <v>10000</v>
      </c>
      <c r="E39" s="203" t="e">
        <f>#REF!</f>
        <v>#REF!</v>
      </c>
      <c r="F39" s="203" t="e">
        <f>#REF!</f>
        <v>#REF!</v>
      </c>
      <c r="G39" s="203" t="e">
        <f t="shared" si="1"/>
        <v>#REF!</v>
      </c>
      <c r="H39" s="203" t="e">
        <f t="shared" si="2"/>
        <v>#REF!</v>
      </c>
    </row>
    <row r="40" spans="1:8" s="207" customFormat="1" ht="13.5">
      <c r="A40" s="216">
        <v>3257103</v>
      </c>
      <c r="B40" s="217" t="s">
        <v>229</v>
      </c>
      <c r="C40" s="203">
        <v>0</v>
      </c>
      <c r="D40" s="203">
        <v>0</v>
      </c>
      <c r="E40" s="203" t="e">
        <f>#REF!</f>
        <v>#REF!</v>
      </c>
      <c r="F40" s="203" t="e">
        <f>#REF!</f>
        <v>#REF!</v>
      </c>
      <c r="G40" s="203" t="e">
        <f t="shared" si="1"/>
        <v>#REF!</v>
      </c>
      <c r="H40" s="203" t="e">
        <f t="shared" si="2"/>
        <v>#REF!</v>
      </c>
    </row>
    <row r="41" spans="1:8" s="207" customFormat="1" ht="13.5">
      <c r="A41" s="216">
        <v>3257104</v>
      </c>
      <c r="B41" s="217" t="s">
        <v>231</v>
      </c>
      <c r="C41" s="203">
        <v>0</v>
      </c>
      <c r="D41" s="203">
        <v>500000</v>
      </c>
      <c r="E41" s="203" t="e">
        <f>#REF!</f>
        <v>#REF!</v>
      </c>
      <c r="F41" s="203" t="e">
        <f>#REF!</f>
        <v>#REF!</v>
      </c>
      <c r="G41" s="203" t="e">
        <f t="shared" si="1"/>
        <v>#REF!</v>
      </c>
      <c r="H41" s="203" t="e">
        <f t="shared" si="2"/>
        <v>#REF!</v>
      </c>
    </row>
    <row r="42" spans="1:8" s="207" customFormat="1" ht="13.5">
      <c r="A42" s="216">
        <v>3257301</v>
      </c>
      <c r="B42" s="217" t="s">
        <v>111</v>
      </c>
      <c r="C42" s="203">
        <v>0</v>
      </c>
      <c r="D42" s="203">
        <v>1000000</v>
      </c>
      <c r="E42" s="203" t="e">
        <f>#REF!</f>
        <v>#REF!</v>
      </c>
      <c r="F42" s="203" t="e">
        <f>#REF!</f>
        <v>#REF!</v>
      </c>
      <c r="G42" s="203" t="e">
        <f t="shared" si="1"/>
        <v>#REF!</v>
      </c>
      <c r="H42" s="203" t="e">
        <f t="shared" si="2"/>
        <v>#REF!</v>
      </c>
    </row>
    <row r="43" spans="1:8" s="207" customFormat="1" ht="13.5">
      <c r="A43" s="216">
        <v>3258101</v>
      </c>
      <c r="B43" s="217" t="s">
        <v>230</v>
      </c>
      <c r="C43" s="203">
        <v>0</v>
      </c>
      <c r="D43" s="203">
        <v>0</v>
      </c>
      <c r="E43" s="203" t="e">
        <f>#REF!</f>
        <v>#REF!</v>
      </c>
      <c r="F43" s="203" t="e">
        <f>#REF!</f>
        <v>#REF!</v>
      </c>
      <c r="G43" s="203" t="e">
        <f t="shared" si="1"/>
        <v>#REF!</v>
      </c>
      <c r="H43" s="203" t="e">
        <f t="shared" si="2"/>
        <v>#REF!</v>
      </c>
    </row>
    <row r="44" spans="1:8" s="207" customFormat="1" ht="13.5">
      <c r="A44" s="216">
        <v>3258102</v>
      </c>
      <c r="B44" s="217" t="s">
        <v>121</v>
      </c>
      <c r="C44" s="203">
        <v>0</v>
      </c>
      <c r="D44" s="203">
        <v>25000</v>
      </c>
      <c r="E44" s="203" t="e">
        <f>#REF!</f>
        <v>#REF!</v>
      </c>
      <c r="F44" s="203" t="e">
        <f>#REF!</f>
        <v>#REF!</v>
      </c>
      <c r="G44" s="203" t="e">
        <f t="shared" si="1"/>
        <v>#REF!</v>
      </c>
      <c r="H44" s="203" t="e">
        <f t="shared" si="2"/>
        <v>#REF!</v>
      </c>
    </row>
    <row r="45" spans="1:8" s="207" customFormat="1" ht="13.5">
      <c r="A45" s="216">
        <v>3258103</v>
      </c>
      <c r="B45" s="217" t="s">
        <v>220</v>
      </c>
      <c r="C45" s="203">
        <v>0</v>
      </c>
      <c r="D45" s="203">
        <v>50000</v>
      </c>
      <c r="E45" s="203" t="e">
        <f>#REF!</f>
        <v>#REF!</v>
      </c>
      <c r="F45" s="203" t="e">
        <f>#REF!</f>
        <v>#REF!</v>
      </c>
      <c r="G45" s="203" t="e">
        <f t="shared" si="1"/>
        <v>#REF!</v>
      </c>
      <c r="H45" s="203" t="e">
        <f t="shared" si="2"/>
        <v>#REF!</v>
      </c>
    </row>
    <row r="46" spans="1:8" s="207" customFormat="1" ht="13.5">
      <c r="A46" s="216">
        <v>3258108</v>
      </c>
      <c r="B46" s="217" t="s">
        <v>113</v>
      </c>
      <c r="C46" s="203">
        <v>0</v>
      </c>
      <c r="D46" s="203">
        <v>100000</v>
      </c>
      <c r="E46" s="203" t="e">
        <f>#REF!</f>
        <v>#REF!</v>
      </c>
      <c r="F46" s="203" t="e">
        <f>#REF!</f>
        <v>#REF!</v>
      </c>
      <c r="G46" s="203" t="e">
        <f t="shared" si="1"/>
        <v>#REF!</v>
      </c>
      <c r="H46" s="203" t="e">
        <f t="shared" si="2"/>
        <v>#REF!</v>
      </c>
    </row>
    <row r="47" spans="1:8" s="197" customFormat="1" ht="13.5">
      <c r="A47" s="341" t="s">
        <v>176</v>
      </c>
      <c r="B47" s="342"/>
      <c r="C47" s="196">
        <f aca="true" t="shared" si="3" ref="C47:H47">SUM(C14:C46)</f>
        <v>0</v>
      </c>
      <c r="D47" s="196">
        <f t="shared" si="3"/>
        <v>120800000</v>
      </c>
      <c r="E47" s="196" t="e">
        <f t="shared" si="3"/>
        <v>#REF!</v>
      </c>
      <c r="F47" s="196" t="e">
        <f t="shared" si="3"/>
        <v>#REF!</v>
      </c>
      <c r="G47" s="196" t="e">
        <f t="shared" si="3"/>
        <v>#REF!</v>
      </c>
      <c r="H47" s="196" t="e">
        <f t="shared" si="3"/>
        <v>#REF!</v>
      </c>
    </row>
    <row r="48" spans="1:8" s="197" customFormat="1" ht="13.5">
      <c r="A48" s="194"/>
      <c r="B48" s="195" t="s">
        <v>166</v>
      </c>
      <c r="C48" s="196">
        <f aca="true" t="shared" si="4" ref="C48:H48">+C13+C47</f>
        <v>0</v>
      </c>
      <c r="D48" s="196">
        <f t="shared" si="4"/>
        <v>135000000</v>
      </c>
      <c r="E48" s="196" t="e">
        <f t="shared" si="4"/>
        <v>#REF!</v>
      </c>
      <c r="F48" s="196" t="e">
        <f t="shared" si="4"/>
        <v>#REF!</v>
      </c>
      <c r="G48" s="196" t="e">
        <f t="shared" si="4"/>
        <v>#REF!</v>
      </c>
      <c r="H48" s="196" t="e">
        <f t="shared" si="4"/>
        <v>#REF!</v>
      </c>
    </row>
    <row r="49" spans="1:8" s="197" customFormat="1" ht="13.5">
      <c r="A49" s="194"/>
      <c r="B49" s="195"/>
      <c r="C49" s="196"/>
      <c r="D49" s="196"/>
      <c r="E49" s="196"/>
      <c r="F49" s="196"/>
      <c r="G49" s="196"/>
      <c r="H49" s="196"/>
    </row>
    <row r="50" spans="1:8" s="197" customFormat="1" ht="13.5">
      <c r="A50" s="194" t="s">
        <v>114</v>
      </c>
      <c r="B50" s="195" t="s">
        <v>115</v>
      </c>
      <c r="C50" s="196"/>
      <c r="D50" s="196"/>
      <c r="E50" s="196"/>
      <c r="F50" s="196"/>
      <c r="G50" s="196"/>
      <c r="H50" s="196"/>
    </row>
    <row r="51" spans="1:8" s="207" customFormat="1" ht="13.5">
      <c r="A51" s="216">
        <v>4112101</v>
      </c>
      <c r="B51" s="217" t="s">
        <v>112</v>
      </c>
      <c r="C51" s="203">
        <v>0</v>
      </c>
      <c r="D51" s="203">
        <v>0</v>
      </c>
      <c r="E51" s="203" t="e">
        <f>#REF!</f>
        <v>#REF!</v>
      </c>
      <c r="F51" s="203" t="e">
        <f>#REF!</f>
        <v>#REF!</v>
      </c>
      <c r="G51" s="203" t="e">
        <f aca="true" t="shared" si="5" ref="G51:G58">E51-F51</f>
        <v>#REF!</v>
      </c>
      <c r="H51" s="203" t="e">
        <f aca="true" t="shared" si="6" ref="H51:H58">E51-F51</f>
        <v>#REF!</v>
      </c>
    </row>
    <row r="52" spans="1:8" s="207" customFormat="1" ht="13.5">
      <c r="A52" s="216">
        <v>4112202</v>
      </c>
      <c r="B52" s="217" t="s">
        <v>116</v>
      </c>
      <c r="C52" s="203">
        <v>0</v>
      </c>
      <c r="D52" s="203">
        <v>24000000</v>
      </c>
      <c r="E52" s="203" t="e">
        <f>#REF!</f>
        <v>#REF!</v>
      </c>
      <c r="F52" s="203" t="e">
        <f>#REF!</f>
        <v>#REF!</v>
      </c>
      <c r="G52" s="203" t="e">
        <f t="shared" si="5"/>
        <v>#REF!</v>
      </c>
      <c r="H52" s="203" t="e">
        <f t="shared" si="6"/>
        <v>#REF!</v>
      </c>
    </row>
    <row r="53" spans="1:8" s="207" customFormat="1" ht="13.5">
      <c r="A53" s="216">
        <v>4112204</v>
      </c>
      <c r="B53" s="217" t="s">
        <v>117</v>
      </c>
      <c r="C53" s="203">
        <v>0</v>
      </c>
      <c r="D53" s="203">
        <v>0</v>
      </c>
      <c r="E53" s="203" t="e">
        <f>#REF!</f>
        <v>#REF!</v>
      </c>
      <c r="F53" s="203" t="e">
        <f>#REF!</f>
        <v>#REF!</v>
      </c>
      <c r="G53" s="203" t="e">
        <f t="shared" si="5"/>
        <v>#REF!</v>
      </c>
      <c r="H53" s="203" t="e">
        <f t="shared" si="6"/>
        <v>#REF!</v>
      </c>
    </row>
    <row r="54" spans="1:8" s="207" customFormat="1" ht="13.5">
      <c r="A54" s="216">
        <v>4112303</v>
      </c>
      <c r="B54" s="217" t="s">
        <v>118</v>
      </c>
      <c r="C54" s="203">
        <v>0</v>
      </c>
      <c r="D54" s="203">
        <v>0</v>
      </c>
      <c r="E54" s="203" t="e">
        <f>#REF!</f>
        <v>#REF!</v>
      </c>
      <c r="F54" s="203" t="e">
        <f>#REF!</f>
        <v>#REF!</v>
      </c>
      <c r="G54" s="203" t="e">
        <f t="shared" si="5"/>
        <v>#REF!</v>
      </c>
      <c r="H54" s="203" t="e">
        <f t="shared" si="6"/>
        <v>#REF!</v>
      </c>
    </row>
    <row r="55" spans="1:8" s="207" customFormat="1" ht="13.5">
      <c r="A55" s="216">
        <v>4112310</v>
      </c>
      <c r="B55" s="217" t="s">
        <v>119</v>
      </c>
      <c r="C55" s="203">
        <v>0</v>
      </c>
      <c r="D55" s="203">
        <v>0</v>
      </c>
      <c r="E55" s="203" t="e">
        <f>#REF!</f>
        <v>#REF!</v>
      </c>
      <c r="F55" s="203" t="e">
        <f>#REF!</f>
        <v>#REF!</v>
      </c>
      <c r="G55" s="203" t="e">
        <f t="shared" si="5"/>
        <v>#REF!</v>
      </c>
      <c r="H55" s="203" t="e">
        <f t="shared" si="6"/>
        <v>#REF!</v>
      </c>
    </row>
    <row r="56" spans="1:8" s="207" customFormat="1" ht="13.5">
      <c r="A56" s="216">
        <v>4112312</v>
      </c>
      <c r="B56" s="217" t="s">
        <v>120</v>
      </c>
      <c r="C56" s="203">
        <v>0</v>
      </c>
      <c r="D56" s="203">
        <v>2300000</v>
      </c>
      <c r="E56" s="203" t="e">
        <f>#REF!</f>
        <v>#REF!</v>
      </c>
      <c r="F56" s="203" t="e">
        <f>#REF!</f>
        <v>#REF!</v>
      </c>
      <c r="G56" s="203" t="e">
        <f t="shared" si="5"/>
        <v>#REF!</v>
      </c>
      <c r="H56" s="203" t="e">
        <f t="shared" si="6"/>
        <v>#REF!</v>
      </c>
    </row>
    <row r="57" spans="1:8" s="207" customFormat="1" ht="13.5">
      <c r="A57" s="216">
        <v>4112314</v>
      </c>
      <c r="B57" s="217" t="s">
        <v>121</v>
      </c>
      <c r="C57" s="203">
        <v>0</v>
      </c>
      <c r="D57" s="203">
        <v>17000000</v>
      </c>
      <c r="E57" s="203" t="e">
        <f>#REF!</f>
        <v>#REF!</v>
      </c>
      <c r="F57" s="203" t="e">
        <f>#REF!</f>
        <v>#REF!</v>
      </c>
      <c r="G57" s="203" t="e">
        <f t="shared" si="5"/>
        <v>#REF!</v>
      </c>
      <c r="H57" s="203" t="e">
        <f t="shared" si="6"/>
        <v>#REF!</v>
      </c>
    </row>
    <row r="58" spans="1:8" s="207" customFormat="1" ht="13.5">
      <c r="A58" s="216">
        <v>4112316</v>
      </c>
      <c r="B58" s="217" t="s">
        <v>122</v>
      </c>
      <c r="C58" s="203">
        <v>0</v>
      </c>
      <c r="D58" s="203">
        <v>150000</v>
      </c>
      <c r="E58" s="203" t="e">
        <f>#REF!</f>
        <v>#REF!</v>
      </c>
      <c r="F58" s="203" t="e">
        <f>#REF!</f>
        <v>#REF!</v>
      </c>
      <c r="G58" s="203" t="e">
        <f t="shared" si="5"/>
        <v>#REF!</v>
      </c>
      <c r="H58" s="203" t="e">
        <f t="shared" si="6"/>
        <v>#REF!</v>
      </c>
    </row>
    <row r="59" spans="1:8" s="197" customFormat="1" ht="13.5">
      <c r="A59" s="341" t="s">
        <v>177</v>
      </c>
      <c r="B59" s="342"/>
      <c r="C59" s="196">
        <f aca="true" t="shared" si="7" ref="C59:H59">SUM(C51:C58)</f>
        <v>0</v>
      </c>
      <c r="D59" s="196">
        <f t="shared" si="7"/>
        <v>43450000</v>
      </c>
      <c r="E59" s="196" t="e">
        <f t="shared" si="7"/>
        <v>#REF!</v>
      </c>
      <c r="F59" s="196" t="e">
        <f t="shared" si="7"/>
        <v>#REF!</v>
      </c>
      <c r="G59" s="196" t="e">
        <f t="shared" si="7"/>
        <v>#REF!</v>
      </c>
      <c r="H59" s="196" t="e">
        <f t="shared" si="7"/>
        <v>#REF!</v>
      </c>
    </row>
    <row r="60" spans="1:8" s="207" customFormat="1" ht="13.5">
      <c r="A60" s="216">
        <v>4211101</v>
      </c>
      <c r="B60" s="217" t="s">
        <v>178</v>
      </c>
      <c r="C60" s="203">
        <v>0</v>
      </c>
      <c r="D60" s="203">
        <v>196550000</v>
      </c>
      <c r="E60" s="203" t="e">
        <f>#REF!</f>
        <v>#REF!</v>
      </c>
      <c r="F60" s="203" t="e">
        <f>#REF!</f>
        <v>#REF!</v>
      </c>
      <c r="G60" s="203" t="e">
        <f>E60-F60</f>
        <v>#REF!</v>
      </c>
      <c r="H60" s="203" t="e">
        <f>E60-F60</f>
        <v>#REF!</v>
      </c>
    </row>
    <row r="61" spans="1:8" s="197" customFormat="1" ht="13.5">
      <c r="A61" s="194"/>
      <c r="B61" s="195" t="s">
        <v>167</v>
      </c>
      <c r="C61" s="196">
        <f aca="true" t="shared" si="8" ref="C61:H61">+C59+C60</f>
        <v>0</v>
      </c>
      <c r="D61" s="196">
        <f t="shared" si="8"/>
        <v>240000000</v>
      </c>
      <c r="E61" s="196" t="e">
        <f t="shared" si="8"/>
        <v>#REF!</v>
      </c>
      <c r="F61" s="196" t="e">
        <f t="shared" si="8"/>
        <v>#REF!</v>
      </c>
      <c r="G61" s="196" t="e">
        <f t="shared" si="8"/>
        <v>#REF!</v>
      </c>
      <c r="H61" s="196" t="e">
        <f t="shared" si="8"/>
        <v>#REF!</v>
      </c>
    </row>
    <row r="62" spans="1:8" s="207" customFormat="1" ht="13.5">
      <c r="A62" s="205"/>
      <c r="B62" s="194" t="s">
        <v>168</v>
      </c>
      <c r="C62" s="196">
        <f aca="true" t="shared" si="9" ref="C62:H62">+C48+C61</f>
        <v>0</v>
      </c>
      <c r="D62" s="196">
        <f t="shared" si="9"/>
        <v>375000000</v>
      </c>
      <c r="E62" s="196" t="e">
        <f t="shared" si="9"/>
        <v>#REF!</v>
      </c>
      <c r="F62" s="196" t="e">
        <f t="shared" si="9"/>
        <v>#REF!</v>
      </c>
      <c r="G62" s="196" t="e">
        <f t="shared" si="9"/>
        <v>#REF!</v>
      </c>
      <c r="H62" s="196" t="e">
        <f t="shared" si="9"/>
        <v>#REF!</v>
      </c>
    </row>
    <row r="64" ht="12" customHeight="1"/>
    <row r="65" ht="12" customHeight="1"/>
    <row r="66" ht="12" customHeight="1"/>
    <row r="67" spans="1:8" ht="15.75">
      <c r="A67" s="336" t="s">
        <v>192</v>
      </c>
      <c r="B67" s="336"/>
      <c r="C67" s="226"/>
      <c r="D67" s="226"/>
      <c r="E67" s="204"/>
      <c r="F67" s="204"/>
      <c r="G67" s="343" t="s">
        <v>193</v>
      </c>
      <c r="H67" s="343"/>
    </row>
  </sheetData>
  <sheetProtection/>
  <mergeCells count="11">
    <mergeCell ref="A8:B8"/>
    <mergeCell ref="A13:B13"/>
    <mergeCell ref="A47:B47"/>
    <mergeCell ref="A59:B59"/>
    <mergeCell ref="A67:B67"/>
    <mergeCell ref="G67:H67"/>
    <mergeCell ref="A1:H1"/>
    <mergeCell ref="A2:H2"/>
    <mergeCell ref="A3:H3"/>
    <mergeCell ref="A4:H4"/>
    <mergeCell ref="A5:H5"/>
  </mergeCells>
  <printOptions/>
  <pageMargins left="0.3" right="0.2" top="0.35" bottom="0.3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D11" sqref="D11"/>
    </sheetView>
  </sheetViews>
  <sheetFormatPr defaultColWidth="9.140625" defaultRowHeight="15"/>
  <cols>
    <col min="1" max="1" width="8.7109375" style="209" bestFit="1" customWidth="1"/>
    <col min="2" max="2" width="29.421875" style="174" customWidth="1"/>
    <col min="3" max="3" width="14.7109375" style="174" customWidth="1"/>
    <col min="4" max="6" width="14.28125" style="174" customWidth="1"/>
    <col min="7" max="7" width="13.57421875" style="174" bestFit="1" customWidth="1"/>
    <col min="8" max="8" width="14.57421875" style="174" bestFit="1" customWidth="1"/>
    <col min="9" max="16384" width="9.140625" style="174" customWidth="1"/>
  </cols>
  <sheetData>
    <row r="1" spans="1:8" ht="21.75">
      <c r="A1" s="337" t="s">
        <v>0</v>
      </c>
      <c r="B1" s="337"/>
      <c r="C1" s="337"/>
      <c r="D1" s="337"/>
      <c r="E1" s="337"/>
      <c r="F1" s="337"/>
      <c r="G1" s="337"/>
      <c r="H1" s="337"/>
    </row>
    <row r="2" spans="1:8" ht="19.5">
      <c r="A2" s="344" t="s">
        <v>1</v>
      </c>
      <c r="B2" s="344"/>
      <c r="C2" s="344"/>
      <c r="D2" s="344"/>
      <c r="E2" s="344"/>
      <c r="F2" s="344"/>
      <c r="G2" s="344"/>
      <c r="H2" s="344"/>
    </row>
    <row r="3" spans="1:8" ht="19.5">
      <c r="A3" s="344" t="s">
        <v>2</v>
      </c>
      <c r="B3" s="344"/>
      <c r="C3" s="344"/>
      <c r="D3" s="344"/>
      <c r="E3" s="344"/>
      <c r="F3" s="344"/>
      <c r="G3" s="344"/>
      <c r="H3" s="344"/>
    </row>
    <row r="4" spans="1:8" ht="19.5" customHeight="1">
      <c r="A4" s="338" t="s">
        <v>3</v>
      </c>
      <c r="B4" s="338"/>
      <c r="C4" s="338"/>
      <c r="D4" s="338"/>
      <c r="E4" s="338"/>
      <c r="F4" s="338"/>
      <c r="G4" s="338"/>
      <c r="H4" s="338"/>
    </row>
    <row r="5" spans="1:8" ht="16.5">
      <c r="A5" s="345" t="s">
        <v>280</v>
      </c>
      <c r="B5" s="345"/>
      <c r="C5" s="345"/>
      <c r="D5" s="345"/>
      <c r="E5" s="345"/>
      <c r="F5" s="345"/>
      <c r="G5" s="345"/>
      <c r="H5" s="345"/>
    </row>
    <row r="6" spans="1:8" s="207" customFormat="1" ht="39" customHeight="1">
      <c r="A6" s="205" t="s">
        <v>79</v>
      </c>
      <c r="B6" s="205" t="s">
        <v>81</v>
      </c>
      <c r="C6" s="206" t="s">
        <v>275</v>
      </c>
      <c r="D6" s="206" t="s">
        <v>276</v>
      </c>
      <c r="E6" s="206" t="s">
        <v>281</v>
      </c>
      <c r="F6" s="206" t="s">
        <v>277</v>
      </c>
      <c r="G6" s="206" t="s">
        <v>278</v>
      </c>
      <c r="H6" s="206" t="s">
        <v>279</v>
      </c>
    </row>
    <row r="7" spans="1:8" s="213" customFormat="1" ht="12">
      <c r="A7" s="211">
        <v>1</v>
      </c>
      <c r="B7" s="212">
        <v>2</v>
      </c>
      <c r="C7" s="211">
        <v>3</v>
      </c>
      <c r="D7" s="212">
        <v>4</v>
      </c>
      <c r="E7" s="211">
        <v>5</v>
      </c>
      <c r="F7" s="212">
        <v>6</v>
      </c>
      <c r="G7" s="211">
        <v>7</v>
      </c>
      <c r="H7" s="212">
        <v>8</v>
      </c>
    </row>
    <row r="8" spans="1:8" s="197" customFormat="1" ht="13.5">
      <c r="A8" s="346" t="s">
        <v>82</v>
      </c>
      <c r="B8" s="346"/>
      <c r="C8" s="214"/>
      <c r="D8" s="214"/>
      <c r="E8" s="214"/>
      <c r="F8" s="214"/>
      <c r="G8" s="214"/>
      <c r="H8" s="214"/>
    </row>
    <row r="9" spans="1:8" s="197" customFormat="1" ht="13.5">
      <c r="A9" s="194">
        <v>31</v>
      </c>
      <c r="B9" s="215" t="s">
        <v>83</v>
      </c>
      <c r="C9" s="195"/>
      <c r="D9" s="195"/>
      <c r="E9" s="195"/>
      <c r="F9" s="195"/>
      <c r="G9" s="195"/>
      <c r="H9" s="195"/>
    </row>
    <row r="10" spans="1:8" s="197" customFormat="1" ht="13.5">
      <c r="A10" s="194">
        <v>3111</v>
      </c>
      <c r="B10" s="215" t="s">
        <v>84</v>
      </c>
      <c r="C10" s="195"/>
      <c r="D10" s="195"/>
      <c r="E10" s="195"/>
      <c r="F10" s="195"/>
      <c r="G10" s="195"/>
      <c r="H10" s="195"/>
    </row>
    <row r="11" spans="1:8" s="207" customFormat="1" ht="13.5">
      <c r="A11" s="216">
        <v>3111101</v>
      </c>
      <c r="B11" s="217" t="s">
        <v>85</v>
      </c>
      <c r="C11" s="203">
        <v>0</v>
      </c>
      <c r="D11" s="203">
        <v>4000000</v>
      </c>
      <c r="E11" s="203" t="e">
        <f>#REF!</f>
        <v>#REF!</v>
      </c>
      <c r="F11" s="203" t="e">
        <f>#REF!</f>
        <v>#REF!</v>
      </c>
      <c r="G11" s="203" t="e">
        <f>E11-F11</f>
        <v>#REF!</v>
      </c>
      <c r="H11" s="203" t="e">
        <f>E11-F11</f>
        <v>#REF!</v>
      </c>
    </row>
    <row r="12" spans="1:8" s="207" customFormat="1" ht="13.5">
      <c r="A12" s="216">
        <v>3111332</v>
      </c>
      <c r="B12" s="217" t="s">
        <v>86</v>
      </c>
      <c r="C12" s="203">
        <v>0</v>
      </c>
      <c r="D12" s="203">
        <v>8500000</v>
      </c>
      <c r="E12" s="203" t="e">
        <f>#REF!</f>
        <v>#REF!</v>
      </c>
      <c r="F12" s="203" t="e">
        <f>#REF!</f>
        <v>#REF!</v>
      </c>
      <c r="G12" s="203" t="e">
        <f>E12-F12</f>
        <v>#REF!</v>
      </c>
      <c r="H12" s="203" t="e">
        <f>E12-F12</f>
        <v>#REF!</v>
      </c>
    </row>
    <row r="13" spans="1:8" s="197" customFormat="1" ht="13.5">
      <c r="A13" s="341" t="s">
        <v>175</v>
      </c>
      <c r="B13" s="342"/>
      <c r="C13" s="196">
        <f aca="true" t="shared" si="0" ref="C13:H13">SUM(C11:C12)</f>
        <v>0</v>
      </c>
      <c r="D13" s="196">
        <f t="shared" si="0"/>
        <v>12500000</v>
      </c>
      <c r="E13" s="196" t="e">
        <f t="shared" si="0"/>
        <v>#REF!</v>
      </c>
      <c r="F13" s="196" t="e">
        <f t="shared" si="0"/>
        <v>#REF!</v>
      </c>
      <c r="G13" s="196" t="e">
        <f t="shared" si="0"/>
        <v>#REF!</v>
      </c>
      <c r="H13" s="196" t="e">
        <f t="shared" si="0"/>
        <v>#REF!</v>
      </c>
    </row>
    <row r="14" spans="1:8" s="207" customFormat="1" ht="13.5">
      <c r="A14" s="216">
        <v>3211102</v>
      </c>
      <c r="B14" s="217" t="s">
        <v>87</v>
      </c>
      <c r="C14" s="203">
        <v>0</v>
      </c>
      <c r="D14" s="203">
        <v>20000</v>
      </c>
      <c r="E14" s="203" t="e">
        <f>#REF!</f>
        <v>#REF!</v>
      </c>
      <c r="F14" s="203" t="e">
        <f>#REF!</f>
        <v>#REF!</v>
      </c>
      <c r="G14" s="203" t="e">
        <f aca="true" t="shared" si="1" ref="G14:G46">E14-F14</f>
        <v>#REF!</v>
      </c>
      <c r="H14" s="203" t="e">
        <f aca="true" t="shared" si="2" ref="H14:H46">E14-F14</f>
        <v>#REF!</v>
      </c>
    </row>
    <row r="15" spans="1:8" s="207" customFormat="1" ht="13.5">
      <c r="A15" s="216">
        <v>3211106</v>
      </c>
      <c r="B15" s="217" t="s">
        <v>88</v>
      </c>
      <c r="C15" s="203">
        <v>0</v>
      </c>
      <c r="D15" s="203">
        <v>200000</v>
      </c>
      <c r="E15" s="203" t="e">
        <f>#REF!</f>
        <v>#REF!</v>
      </c>
      <c r="F15" s="203" t="e">
        <f>#REF!</f>
        <v>#REF!</v>
      </c>
      <c r="G15" s="203" t="e">
        <f t="shared" si="1"/>
        <v>#REF!</v>
      </c>
      <c r="H15" s="203" t="e">
        <f t="shared" si="2"/>
        <v>#REF!</v>
      </c>
    </row>
    <row r="16" spans="1:8" s="207" customFormat="1" ht="13.5">
      <c r="A16" s="216">
        <v>3211107</v>
      </c>
      <c r="B16" s="217" t="s">
        <v>224</v>
      </c>
      <c r="C16" s="203">
        <v>0</v>
      </c>
      <c r="D16" s="203">
        <v>47724000</v>
      </c>
      <c r="E16" s="203" t="e">
        <f>#REF!</f>
        <v>#REF!</v>
      </c>
      <c r="F16" s="203" t="e">
        <f>#REF!</f>
        <v>#REF!</v>
      </c>
      <c r="G16" s="203" t="e">
        <f t="shared" si="1"/>
        <v>#REF!</v>
      </c>
      <c r="H16" s="203" t="e">
        <f t="shared" si="2"/>
        <v>#REF!</v>
      </c>
    </row>
    <row r="17" spans="1:8" s="207" customFormat="1" ht="13.5">
      <c r="A17" s="216">
        <v>3211109</v>
      </c>
      <c r="B17" s="217" t="s">
        <v>244</v>
      </c>
      <c r="C17" s="203">
        <v>0</v>
      </c>
      <c r="D17" s="203">
        <v>40000</v>
      </c>
      <c r="E17" s="203" t="e">
        <f>#REF!</f>
        <v>#REF!</v>
      </c>
      <c r="F17" s="203" t="e">
        <f>#REF!</f>
        <v>#REF!</v>
      </c>
      <c r="G17" s="203" t="e">
        <f t="shared" si="1"/>
        <v>#REF!</v>
      </c>
      <c r="H17" s="203" t="e">
        <f t="shared" si="2"/>
        <v>#REF!</v>
      </c>
    </row>
    <row r="18" spans="1:8" s="207" customFormat="1" ht="13.5">
      <c r="A18" s="216">
        <v>3211111</v>
      </c>
      <c r="B18" s="217" t="s">
        <v>91</v>
      </c>
      <c r="C18" s="203">
        <v>0</v>
      </c>
      <c r="D18" s="203">
        <v>700000</v>
      </c>
      <c r="E18" s="203" t="e">
        <f>#REF!</f>
        <v>#REF!</v>
      </c>
      <c r="F18" s="203" t="e">
        <f>#REF!</f>
        <v>#REF!</v>
      </c>
      <c r="G18" s="203" t="e">
        <f t="shared" si="1"/>
        <v>#REF!</v>
      </c>
      <c r="H18" s="203" t="e">
        <f t="shared" si="2"/>
        <v>#REF!</v>
      </c>
    </row>
    <row r="19" spans="1:8" s="207" customFormat="1" ht="13.5">
      <c r="A19" s="216">
        <v>3211113</v>
      </c>
      <c r="B19" s="217" t="s">
        <v>92</v>
      </c>
      <c r="C19" s="203">
        <v>0</v>
      </c>
      <c r="D19" s="203">
        <v>40000</v>
      </c>
      <c r="E19" s="203" t="e">
        <f>#REF!</f>
        <v>#REF!</v>
      </c>
      <c r="F19" s="203" t="e">
        <f>#REF!</f>
        <v>#REF!</v>
      </c>
      <c r="G19" s="203" t="e">
        <f t="shared" si="1"/>
        <v>#REF!</v>
      </c>
      <c r="H19" s="203" t="e">
        <f t="shared" si="2"/>
        <v>#REF!</v>
      </c>
    </row>
    <row r="20" spans="1:8" s="207" customFormat="1" ht="13.5">
      <c r="A20" s="216">
        <v>3211117</v>
      </c>
      <c r="B20" s="217" t="s">
        <v>93</v>
      </c>
      <c r="C20" s="203">
        <v>0</v>
      </c>
      <c r="D20" s="203">
        <v>40000</v>
      </c>
      <c r="E20" s="203" t="e">
        <f>#REF!</f>
        <v>#REF!</v>
      </c>
      <c r="F20" s="203" t="e">
        <f>#REF!</f>
        <v>#REF!</v>
      </c>
      <c r="G20" s="203" t="e">
        <f t="shared" si="1"/>
        <v>#REF!</v>
      </c>
      <c r="H20" s="203" t="e">
        <f t="shared" si="2"/>
        <v>#REF!</v>
      </c>
    </row>
    <row r="21" spans="1:8" s="207" customFormat="1" ht="13.5">
      <c r="A21" s="216">
        <v>3211119</v>
      </c>
      <c r="B21" s="217" t="s">
        <v>94</v>
      </c>
      <c r="C21" s="203">
        <v>0</v>
      </c>
      <c r="D21" s="203">
        <v>1500000</v>
      </c>
      <c r="E21" s="203" t="e">
        <f>#REF!</f>
        <v>#REF!</v>
      </c>
      <c r="F21" s="203" t="e">
        <f>#REF!</f>
        <v>#REF!</v>
      </c>
      <c r="G21" s="203" t="e">
        <f t="shared" si="1"/>
        <v>#REF!</v>
      </c>
      <c r="H21" s="203" t="e">
        <f t="shared" si="2"/>
        <v>#REF!</v>
      </c>
    </row>
    <row r="22" spans="1:8" s="207" customFormat="1" ht="13.5">
      <c r="A22" s="216">
        <v>3211120</v>
      </c>
      <c r="B22" s="217" t="s">
        <v>95</v>
      </c>
      <c r="C22" s="203">
        <v>0</v>
      </c>
      <c r="D22" s="203">
        <v>25000</v>
      </c>
      <c r="E22" s="203" t="e">
        <f>#REF!</f>
        <v>#REF!</v>
      </c>
      <c r="F22" s="203" t="e">
        <f>#REF!</f>
        <v>#REF!</v>
      </c>
      <c r="G22" s="203" t="e">
        <f t="shared" si="1"/>
        <v>#REF!</v>
      </c>
      <c r="H22" s="203" t="e">
        <f t="shared" si="2"/>
        <v>#REF!</v>
      </c>
    </row>
    <row r="23" spans="1:8" s="207" customFormat="1" ht="13.5">
      <c r="A23" s="216">
        <v>3211125</v>
      </c>
      <c r="B23" s="217" t="s">
        <v>96</v>
      </c>
      <c r="C23" s="203">
        <v>0</v>
      </c>
      <c r="D23" s="203">
        <v>400000</v>
      </c>
      <c r="E23" s="203" t="e">
        <f>#REF!</f>
        <v>#REF!</v>
      </c>
      <c r="F23" s="203" t="e">
        <f>#REF!</f>
        <v>#REF!</v>
      </c>
      <c r="G23" s="203" t="e">
        <f t="shared" si="1"/>
        <v>#REF!</v>
      </c>
      <c r="H23" s="203" t="e">
        <f t="shared" si="2"/>
        <v>#REF!</v>
      </c>
    </row>
    <row r="24" spans="1:8" s="207" customFormat="1" ht="13.5">
      <c r="A24" s="216">
        <v>3211126</v>
      </c>
      <c r="B24" s="217" t="s">
        <v>97</v>
      </c>
      <c r="C24" s="203">
        <v>0</v>
      </c>
      <c r="D24" s="203">
        <v>100000</v>
      </c>
      <c r="E24" s="203" t="e">
        <f>#REF!</f>
        <v>#REF!</v>
      </c>
      <c r="F24" s="203" t="e">
        <f>#REF!</f>
        <v>#REF!</v>
      </c>
      <c r="G24" s="203" t="e">
        <f t="shared" si="1"/>
        <v>#REF!</v>
      </c>
      <c r="H24" s="203" t="e">
        <f t="shared" si="2"/>
        <v>#REF!</v>
      </c>
    </row>
    <row r="25" spans="1:8" s="207" customFormat="1" ht="13.5">
      <c r="A25" s="216">
        <v>3211127</v>
      </c>
      <c r="B25" s="217" t="s">
        <v>98</v>
      </c>
      <c r="C25" s="203">
        <v>0</v>
      </c>
      <c r="D25" s="193">
        <v>25000</v>
      </c>
      <c r="E25" s="203" t="e">
        <f>#REF!</f>
        <v>#REF!</v>
      </c>
      <c r="F25" s="203" t="e">
        <f>#REF!</f>
        <v>#REF!</v>
      </c>
      <c r="G25" s="203" t="e">
        <f t="shared" si="1"/>
        <v>#REF!</v>
      </c>
      <c r="H25" s="203" t="e">
        <f t="shared" si="2"/>
        <v>#REF!</v>
      </c>
    </row>
    <row r="26" spans="1:8" s="207" customFormat="1" ht="13.5">
      <c r="A26" s="216">
        <v>3211131</v>
      </c>
      <c r="B26" s="217" t="s">
        <v>223</v>
      </c>
      <c r="C26" s="203">
        <v>0</v>
      </c>
      <c r="D26" s="203">
        <v>0</v>
      </c>
      <c r="E26" s="203" t="e">
        <f>#REF!</f>
        <v>#REF!</v>
      </c>
      <c r="F26" s="203" t="e">
        <f>#REF!</f>
        <v>#REF!</v>
      </c>
      <c r="G26" s="203" t="e">
        <f t="shared" si="1"/>
        <v>#REF!</v>
      </c>
      <c r="H26" s="203" t="e">
        <f t="shared" si="2"/>
        <v>#REF!</v>
      </c>
    </row>
    <row r="27" spans="1:8" s="207" customFormat="1" ht="13.5">
      <c r="A27" s="216">
        <v>3221104</v>
      </c>
      <c r="B27" s="217" t="s">
        <v>99</v>
      </c>
      <c r="C27" s="203">
        <v>0</v>
      </c>
      <c r="D27" s="203">
        <v>1000000</v>
      </c>
      <c r="E27" s="203" t="e">
        <f>#REF!</f>
        <v>#REF!</v>
      </c>
      <c r="F27" s="203" t="e">
        <f>#REF!</f>
        <v>#REF!</v>
      </c>
      <c r="G27" s="203" t="e">
        <f t="shared" si="1"/>
        <v>#REF!</v>
      </c>
      <c r="H27" s="203" t="e">
        <f t="shared" si="2"/>
        <v>#REF!</v>
      </c>
    </row>
    <row r="28" spans="1:8" s="207" customFormat="1" ht="13.5">
      <c r="A28" s="216">
        <v>3221108</v>
      </c>
      <c r="B28" s="217" t="s">
        <v>100</v>
      </c>
      <c r="C28" s="203">
        <v>0</v>
      </c>
      <c r="D28" s="203">
        <v>100000</v>
      </c>
      <c r="E28" s="203" t="e">
        <f>#REF!</f>
        <v>#REF!</v>
      </c>
      <c r="F28" s="203" t="e">
        <f>#REF!</f>
        <v>#REF!</v>
      </c>
      <c r="G28" s="203" t="e">
        <f t="shared" si="1"/>
        <v>#REF!</v>
      </c>
      <c r="H28" s="203" t="e">
        <f t="shared" si="2"/>
        <v>#REF!</v>
      </c>
    </row>
    <row r="29" spans="1:8" s="207" customFormat="1" ht="13.5">
      <c r="A29" s="216">
        <v>3231201</v>
      </c>
      <c r="B29" s="217" t="s">
        <v>101</v>
      </c>
      <c r="C29" s="203">
        <v>0</v>
      </c>
      <c r="D29" s="203">
        <v>33666000</v>
      </c>
      <c r="E29" s="203" t="e">
        <f>#REF!</f>
        <v>#REF!</v>
      </c>
      <c r="F29" s="203" t="e">
        <f>#REF!</f>
        <v>#REF!</v>
      </c>
      <c r="G29" s="203" t="e">
        <f t="shared" si="1"/>
        <v>#REF!</v>
      </c>
      <c r="H29" s="203" t="e">
        <f t="shared" si="2"/>
        <v>#REF!</v>
      </c>
    </row>
    <row r="30" spans="1:8" s="207" customFormat="1" ht="13.5">
      <c r="A30" s="216">
        <v>3243101</v>
      </c>
      <c r="B30" s="217" t="s">
        <v>102</v>
      </c>
      <c r="C30" s="203">
        <v>0</v>
      </c>
      <c r="D30" s="203">
        <v>2500000</v>
      </c>
      <c r="E30" s="203" t="e">
        <f>#REF!</f>
        <v>#REF!</v>
      </c>
      <c r="F30" s="203" t="e">
        <f>#REF!</f>
        <v>#REF!</v>
      </c>
      <c r="G30" s="203" t="e">
        <f t="shared" si="1"/>
        <v>#REF!</v>
      </c>
      <c r="H30" s="203" t="e">
        <f t="shared" si="2"/>
        <v>#REF!</v>
      </c>
    </row>
    <row r="31" spans="1:8" s="207" customFormat="1" ht="13.5">
      <c r="A31" s="216">
        <v>3243102</v>
      </c>
      <c r="B31" s="217" t="s">
        <v>103</v>
      </c>
      <c r="C31" s="203">
        <v>0</v>
      </c>
      <c r="D31" s="203">
        <v>200000</v>
      </c>
      <c r="E31" s="203" t="e">
        <f>#REF!</f>
        <v>#REF!</v>
      </c>
      <c r="F31" s="203" t="e">
        <f>#REF!</f>
        <v>#REF!</v>
      </c>
      <c r="G31" s="203" t="e">
        <f t="shared" si="1"/>
        <v>#REF!</v>
      </c>
      <c r="H31" s="203" t="e">
        <f t="shared" si="2"/>
        <v>#REF!</v>
      </c>
    </row>
    <row r="32" spans="1:8" s="207" customFormat="1" ht="13.5">
      <c r="A32" s="216">
        <v>3244101</v>
      </c>
      <c r="B32" s="217" t="s">
        <v>104</v>
      </c>
      <c r="C32" s="203">
        <v>0</v>
      </c>
      <c r="D32" s="203">
        <v>5000000</v>
      </c>
      <c r="E32" s="203" t="e">
        <f>#REF!</f>
        <v>#REF!</v>
      </c>
      <c r="F32" s="203" t="e">
        <f>#REF!</f>
        <v>#REF!</v>
      </c>
      <c r="G32" s="203" t="e">
        <f t="shared" si="1"/>
        <v>#REF!</v>
      </c>
      <c r="H32" s="203" t="e">
        <f t="shared" si="2"/>
        <v>#REF!</v>
      </c>
    </row>
    <row r="33" spans="1:8" s="207" customFormat="1" ht="13.5">
      <c r="A33" s="216">
        <v>3244102</v>
      </c>
      <c r="B33" s="217" t="s">
        <v>105</v>
      </c>
      <c r="C33" s="203">
        <v>0</v>
      </c>
      <c r="D33" s="203">
        <v>500000</v>
      </c>
      <c r="E33" s="203" t="e">
        <f>#REF!</f>
        <v>#REF!</v>
      </c>
      <c r="F33" s="203" t="e">
        <f>#REF!</f>
        <v>#REF!</v>
      </c>
      <c r="G33" s="203" t="e">
        <f t="shared" si="1"/>
        <v>#REF!</v>
      </c>
      <c r="H33" s="203" t="e">
        <f t="shared" si="2"/>
        <v>#REF!</v>
      </c>
    </row>
    <row r="34" spans="1:8" s="207" customFormat="1" ht="13.5">
      <c r="A34" s="216">
        <v>3251104</v>
      </c>
      <c r="B34" s="218" t="s">
        <v>245</v>
      </c>
      <c r="C34" s="203">
        <v>0</v>
      </c>
      <c r="D34" s="203">
        <v>0</v>
      </c>
      <c r="E34" s="203" t="e">
        <f>#REF!</f>
        <v>#REF!</v>
      </c>
      <c r="F34" s="203" t="e">
        <f>#REF!</f>
        <v>#REF!</v>
      </c>
      <c r="G34" s="203" t="e">
        <f t="shared" si="1"/>
        <v>#REF!</v>
      </c>
      <c r="H34" s="203" t="e">
        <f t="shared" si="2"/>
        <v>#REF!</v>
      </c>
    </row>
    <row r="35" spans="1:8" s="207" customFormat="1" ht="13.5">
      <c r="A35" s="216">
        <v>3251109</v>
      </c>
      <c r="B35" s="217" t="s">
        <v>106</v>
      </c>
      <c r="C35" s="203">
        <v>0</v>
      </c>
      <c r="D35" s="203">
        <v>5000000</v>
      </c>
      <c r="E35" s="203" t="e">
        <f>#REF!</f>
        <v>#REF!</v>
      </c>
      <c r="F35" s="203" t="e">
        <f>#REF!</f>
        <v>#REF!</v>
      </c>
      <c r="G35" s="203" t="e">
        <f t="shared" si="1"/>
        <v>#REF!</v>
      </c>
      <c r="H35" s="203" t="e">
        <f t="shared" si="2"/>
        <v>#REF!</v>
      </c>
    </row>
    <row r="36" spans="1:8" s="207" customFormat="1" ht="13.5">
      <c r="A36" s="216">
        <v>3255101</v>
      </c>
      <c r="B36" s="217" t="s">
        <v>107</v>
      </c>
      <c r="C36" s="203">
        <v>0</v>
      </c>
      <c r="D36" s="203">
        <v>1400000</v>
      </c>
      <c r="E36" s="203" t="e">
        <f>#REF!</f>
        <v>#REF!</v>
      </c>
      <c r="F36" s="203" t="e">
        <f>#REF!</f>
        <v>#REF!</v>
      </c>
      <c r="G36" s="203" t="e">
        <f t="shared" si="1"/>
        <v>#REF!</v>
      </c>
      <c r="H36" s="203" t="e">
        <f t="shared" si="2"/>
        <v>#REF!</v>
      </c>
    </row>
    <row r="37" spans="1:8" s="207" customFormat="1" ht="13.5">
      <c r="A37" s="216">
        <v>3255102</v>
      </c>
      <c r="B37" s="217" t="s">
        <v>32</v>
      </c>
      <c r="C37" s="203">
        <v>0</v>
      </c>
      <c r="D37" s="203">
        <v>200000</v>
      </c>
      <c r="E37" s="203" t="e">
        <f>#REF!</f>
        <v>#REF!</v>
      </c>
      <c r="F37" s="203" t="e">
        <f>#REF!</f>
        <v>#REF!</v>
      </c>
      <c r="G37" s="203" t="e">
        <f t="shared" si="1"/>
        <v>#REF!</v>
      </c>
      <c r="H37" s="203" t="e">
        <f t="shared" si="2"/>
        <v>#REF!</v>
      </c>
    </row>
    <row r="38" spans="1:8" s="207" customFormat="1" ht="13.5">
      <c r="A38" s="216">
        <v>3255104</v>
      </c>
      <c r="B38" s="217" t="s">
        <v>227</v>
      </c>
      <c r="C38" s="203">
        <v>0</v>
      </c>
      <c r="D38" s="203">
        <v>2500000</v>
      </c>
      <c r="E38" s="203" t="e">
        <f>#REF!</f>
        <v>#REF!</v>
      </c>
      <c r="F38" s="203" t="e">
        <f>#REF!</f>
        <v>#REF!</v>
      </c>
      <c r="G38" s="203" t="e">
        <f t="shared" si="1"/>
        <v>#REF!</v>
      </c>
      <c r="H38" s="203" t="e">
        <f t="shared" si="2"/>
        <v>#REF!</v>
      </c>
    </row>
    <row r="39" spans="1:8" s="207" customFormat="1" ht="13.5">
      <c r="A39" s="216">
        <v>3256106</v>
      </c>
      <c r="B39" s="217" t="s">
        <v>228</v>
      </c>
      <c r="C39" s="203">
        <v>0</v>
      </c>
      <c r="D39" s="203">
        <v>20000</v>
      </c>
      <c r="E39" s="203" t="e">
        <f>#REF!</f>
        <v>#REF!</v>
      </c>
      <c r="F39" s="203" t="e">
        <f>#REF!</f>
        <v>#REF!</v>
      </c>
      <c r="G39" s="203" t="e">
        <f t="shared" si="1"/>
        <v>#REF!</v>
      </c>
      <c r="H39" s="203" t="e">
        <f t="shared" si="2"/>
        <v>#REF!</v>
      </c>
    </row>
    <row r="40" spans="1:8" s="207" customFormat="1" ht="13.5">
      <c r="A40" s="216">
        <v>3257103</v>
      </c>
      <c r="B40" s="217" t="s">
        <v>229</v>
      </c>
      <c r="C40" s="203">
        <v>0</v>
      </c>
      <c r="D40" s="203">
        <v>0</v>
      </c>
      <c r="E40" s="203" t="e">
        <f>#REF!</f>
        <v>#REF!</v>
      </c>
      <c r="F40" s="203" t="e">
        <f>#REF!</f>
        <v>#REF!</v>
      </c>
      <c r="G40" s="203" t="e">
        <f t="shared" si="1"/>
        <v>#REF!</v>
      </c>
      <c r="H40" s="203" t="e">
        <f t="shared" si="2"/>
        <v>#REF!</v>
      </c>
    </row>
    <row r="41" spans="1:8" s="207" customFormat="1" ht="13.5">
      <c r="A41" s="216">
        <v>3257104</v>
      </c>
      <c r="B41" s="217" t="s">
        <v>231</v>
      </c>
      <c r="C41" s="203">
        <v>0</v>
      </c>
      <c r="D41" s="203">
        <v>700000</v>
      </c>
      <c r="E41" s="203" t="e">
        <f>#REF!</f>
        <v>#REF!</v>
      </c>
      <c r="F41" s="203" t="e">
        <f>#REF!</f>
        <v>#REF!</v>
      </c>
      <c r="G41" s="203" t="e">
        <f t="shared" si="1"/>
        <v>#REF!</v>
      </c>
      <c r="H41" s="203" t="e">
        <f t="shared" si="2"/>
        <v>#REF!</v>
      </c>
    </row>
    <row r="42" spans="1:8" s="207" customFormat="1" ht="13.5">
      <c r="A42" s="216">
        <v>3257301</v>
      </c>
      <c r="B42" s="217" t="s">
        <v>111</v>
      </c>
      <c r="C42" s="203">
        <v>0</v>
      </c>
      <c r="D42" s="203">
        <v>1000000</v>
      </c>
      <c r="E42" s="203" t="e">
        <f>#REF!</f>
        <v>#REF!</v>
      </c>
      <c r="F42" s="203" t="e">
        <f>#REF!</f>
        <v>#REF!</v>
      </c>
      <c r="G42" s="203" t="e">
        <f t="shared" si="1"/>
        <v>#REF!</v>
      </c>
      <c r="H42" s="203" t="e">
        <f t="shared" si="2"/>
        <v>#REF!</v>
      </c>
    </row>
    <row r="43" spans="1:8" s="207" customFormat="1" ht="13.5">
      <c r="A43" s="216">
        <v>3258101</v>
      </c>
      <c r="B43" s="217" t="s">
        <v>230</v>
      </c>
      <c r="C43" s="203">
        <v>0</v>
      </c>
      <c r="D43" s="203">
        <v>100000</v>
      </c>
      <c r="E43" s="203" t="e">
        <f>#REF!</f>
        <v>#REF!</v>
      </c>
      <c r="F43" s="203" t="e">
        <f>#REF!</f>
        <v>#REF!</v>
      </c>
      <c r="G43" s="203" t="e">
        <f t="shared" si="1"/>
        <v>#REF!</v>
      </c>
      <c r="H43" s="203" t="e">
        <f t="shared" si="2"/>
        <v>#REF!</v>
      </c>
    </row>
    <row r="44" spans="1:8" s="207" customFormat="1" ht="13.5">
      <c r="A44" s="216">
        <v>3258102</v>
      </c>
      <c r="B44" s="217" t="s">
        <v>121</v>
      </c>
      <c r="C44" s="203">
        <v>0</v>
      </c>
      <c r="D44" s="203">
        <v>0</v>
      </c>
      <c r="E44" s="203" t="e">
        <f>#REF!</f>
        <v>#REF!</v>
      </c>
      <c r="F44" s="203" t="e">
        <f>#REF!</f>
        <v>#REF!</v>
      </c>
      <c r="G44" s="203" t="e">
        <f t="shared" si="1"/>
        <v>#REF!</v>
      </c>
      <c r="H44" s="203" t="e">
        <f t="shared" si="2"/>
        <v>#REF!</v>
      </c>
    </row>
    <row r="45" spans="1:8" s="207" customFormat="1" ht="13.5">
      <c r="A45" s="216">
        <v>3258103</v>
      </c>
      <c r="B45" s="217" t="s">
        <v>220</v>
      </c>
      <c r="C45" s="203">
        <v>0</v>
      </c>
      <c r="D45" s="203">
        <v>0</v>
      </c>
      <c r="E45" s="203" t="e">
        <f>#REF!</f>
        <v>#REF!</v>
      </c>
      <c r="F45" s="203" t="e">
        <f>#REF!</f>
        <v>#REF!</v>
      </c>
      <c r="G45" s="203" t="e">
        <f t="shared" si="1"/>
        <v>#REF!</v>
      </c>
      <c r="H45" s="203" t="e">
        <f t="shared" si="2"/>
        <v>#REF!</v>
      </c>
    </row>
    <row r="46" spans="1:8" s="207" customFormat="1" ht="13.5">
      <c r="A46" s="216">
        <v>3258108</v>
      </c>
      <c r="B46" s="217" t="s">
        <v>113</v>
      </c>
      <c r="C46" s="203">
        <v>0</v>
      </c>
      <c r="D46" s="203">
        <v>400000</v>
      </c>
      <c r="E46" s="203" t="e">
        <f>#REF!</f>
        <v>#REF!</v>
      </c>
      <c r="F46" s="203" t="e">
        <f>#REF!</f>
        <v>#REF!</v>
      </c>
      <c r="G46" s="203" t="e">
        <f t="shared" si="1"/>
        <v>#REF!</v>
      </c>
      <c r="H46" s="203" t="e">
        <f t="shared" si="2"/>
        <v>#REF!</v>
      </c>
    </row>
    <row r="47" spans="1:8" s="197" customFormat="1" ht="13.5">
      <c r="A47" s="341" t="s">
        <v>176</v>
      </c>
      <c r="B47" s="342"/>
      <c r="C47" s="196">
        <f aca="true" t="shared" si="3" ref="C47:H47">SUM(C14:C46)</f>
        <v>0</v>
      </c>
      <c r="D47" s="196">
        <f t="shared" si="3"/>
        <v>105100000</v>
      </c>
      <c r="E47" s="196" t="e">
        <f t="shared" si="3"/>
        <v>#REF!</v>
      </c>
      <c r="F47" s="196" t="e">
        <f t="shared" si="3"/>
        <v>#REF!</v>
      </c>
      <c r="G47" s="196" t="e">
        <f t="shared" si="3"/>
        <v>#REF!</v>
      </c>
      <c r="H47" s="196" t="e">
        <f t="shared" si="3"/>
        <v>#REF!</v>
      </c>
    </row>
    <row r="48" spans="1:8" s="197" customFormat="1" ht="13.5">
      <c r="A48" s="194"/>
      <c r="B48" s="195" t="s">
        <v>166</v>
      </c>
      <c r="C48" s="196">
        <f aca="true" t="shared" si="4" ref="C48:H48">+C13+C47</f>
        <v>0</v>
      </c>
      <c r="D48" s="196">
        <f t="shared" si="4"/>
        <v>117600000</v>
      </c>
      <c r="E48" s="196" t="e">
        <f t="shared" si="4"/>
        <v>#REF!</v>
      </c>
      <c r="F48" s="196" t="e">
        <f t="shared" si="4"/>
        <v>#REF!</v>
      </c>
      <c r="G48" s="196" t="e">
        <f t="shared" si="4"/>
        <v>#REF!</v>
      </c>
      <c r="H48" s="196" t="e">
        <f t="shared" si="4"/>
        <v>#REF!</v>
      </c>
    </row>
    <row r="49" spans="1:8" s="197" customFormat="1" ht="13.5">
      <c r="A49" s="194"/>
      <c r="B49" s="195"/>
      <c r="C49" s="196"/>
      <c r="D49" s="196"/>
      <c r="E49" s="196"/>
      <c r="F49" s="196"/>
      <c r="G49" s="196"/>
      <c r="H49" s="196"/>
    </row>
    <row r="50" spans="1:8" s="197" customFormat="1" ht="13.5">
      <c r="A50" s="194" t="s">
        <v>114</v>
      </c>
      <c r="B50" s="195" t="s">
        <v>115</v>
      </c>
      <c r="C50" s="196"/>
      <c r="D50" s="196"/>
      <c r="E50" s="196"/>
      <c r="F50" s="196"/>
      <c r="G50" s="196"/>
      <c r="H50" s="196"/>
    </row>
    <row r="51" spans="1:8" s="207" customFormat="1" ht="13.5">
      <c r="A51" s="216">
        <v>4112101</v>
      </c>
      <c r="B51" s="217" t="s">
        <v>112</v>
      </c>
      <c r="C51" s="203">
        <v>0</v>
      </c>
      <c r="D51" s="203">
        <v>48000000</v>
      </c>
      <c r="E51" s="203" t="e">
        <f>#REF!</f>
        <v>#REF!</v>
      </c>
      <c r="F51" s="203" t="e">
        <f>#REF!</f>
        <v>#REF!</v>
      </c>
      <c r="G51" s="203" t="e">
        <f aca="true" t="shared" si="5" ref="G51:G58">E51-F51</f>
        <v>#REF!</v>
      </c>
      <c r="H51" s="203" t="e">
        <f aca="true" t="shared" si="6" ref="H51:H58">E51-F51</f>
        <v>#REF!</v>
      </c>
    </row>
    <row r="52" spans="1:8" s="207" customFormat="1" ht="13.5">
      <c r="A52" s="216">
        <v>4112202</v>
      </c>
      <c r="B52" s="217" t="s">
        <v>116</v>
      </c>
      <c r="C52" s="203">
        <v>0</v>
      </c>
      <c r="D52" s="203">
        <v>24000000</v>
      </c>
      <c r="E52" s="203" t="e">
        <f>#REF!</f>
        <v>#REF!</v>
      </c>
      <c r="F52" s="203" t="e">
        <f>#REF!</f>
        <v>#REF!</v>
      </c>
      <c r="G52" s="203" t="e">
        <f t="shared" si="5"/>
        <v>#REF!</v>
      </c>
      <c r="H52" s="203" t="e">
        <f t="shared" si="6"/>
        <v>#REF!</v>
      </c>
    </row>
    <row r="53" spans="1:8" s="207" customFormat="1" ht="13.5">
      <c r="A53" s="216">
        <v>4112204</v>
      </c>
      <c r="B53" s="217" t="s">
        <v>117</v>
      </c>
      <c r="C53" s="203">
        <v>0</v>
      </c>
      <c r="D53" s="203">
        <v>50000</v>
      </c>
      <c r="E53" s="203" t="e">
        <f>#REF!</f>
        <v>#REF!</v>
      </c>
      <c r="F53" s="203" t="e">
        <f>#REF!</f>
        <v>#REF!</v>
      </c>
      <c r="G53" s="203" t="e">
        <f t="shared" si="5"/>
        <v>#REF!</v>
      </c>
      <c r="H53" s="203" t="e">
        <f t="shared" si="6"/>
        <v>#REF!</v>
      </c>
    </row>
    <row r="54" spans="1:8" s="207" customFormat="1" ht="13.5">
      <c r="A54" s="216">
        <v>4112303</v>
      </c>
      <c r="B54" s="217" t="s">
        <v>118</v>
      </c>
      <c r="C54" s="203">
        <v>0</v>
      </c>
      <c r="D54" s="203">
        <v>250000</v>
      </c>
      <c r="E54" s="203" t="e">
        <f>#REF!</f>
        <v>#REF!</v>
      </c>
      <c r="F54" s="203" t="e">
        <f>#REF!</f>
        <v>#REF!</v>
      </c>
      <c r="G54" s="203" t="e">
        <f t="shared" si="5"/>
        <v>#REF!</v>
      </c>
      <c r="H54" s="203" t="e">
        <f t="shared" si="6"/>
        <v>#REF!</v>
      </c>
    </row>
    <row r="55" spans="1:8" s="207" customFormat="1" ht="13.5">
      <c r="A55" s="216">
        <v>4112310</v>
      </c>
      <c r="B55" s="217" t="s">
        <v>119</v>
      </c>
      <c r="C55" s="203">
        <v>0</v>
      </c>
      <c r="D55" s="203">
        <v>200000</v>
      </c>
      <c r="E55" s="203" t="e">
        <f>#REF!</f>
        <v>#REF!</v>
      </c>
      <c r="F55" s="203" t="e">
        <f>#REF!</f>
        <v>#REF!</v>
      </c>
      <c r="G55" s="203" t="e">
        <f t="shared" si="5"/>
        <v>#REF!</v>
      </c>
      <c r="H55" s="203" t="e">
        <f t="shared" si="6"/>
        <v>#REF!</v>
      </c>
    </row>
    <row r="56" spans="1:8" s="207" customFormat="1" ht="13.5">
      <c r="A56" s="216">
        <v>4112312</v>
      </c>
      <c r="B56" s="217" t="s">
        <v>120</v>
      </c>
      <c r="C56" s="203">
        <v>0</v>
      </c>
      <c r="D56" s="203">
        <v>1300000</v>
      </c>
      <c r="E56" s="203" t="e">
        <f>#REF!</f>
        <v>#REF!</v>
      </c>
      <c r="F56" s="203" t="e">
        <f>#REF!</f>
        <v>#REF!</v>
      </c>
      <c r="G56" s="203" t="e">
        <f t="shared" si="5"/>
        <v>#REF!</v>
      </c>
      <c r="H56" s="203" t="e">
        <f t="shared" si="6"/>
        <v>#REF!</v>
      </c>
    </row>
    <row r="57" spans="1:8" s="207" customFormat="1" ht="13.5">
      <c r="A57" s="216">
        <v>4112314</v>
      </c>
      <c r="B57" s="217" t="s">
        <v>121</v>
      </c>
      <c r="C57" s="203">
        <v>0</v>
      </c>
      <c r="D57" s="203">
        <v>20000000</v>
      </c>
      <c r="E57" s="203" t="e">
        <f>#REF!</f>
        <v>#REF!</v>
      </c>
      <c r="F57" s="203" t="e">
        <f>#REF!</f>
        <v>#REF!</v>
      </c>
      <c r="G57" s="203" t="e">
        <f t="shared" si="5"/>
        <v>#REF!</v>
      </c>
      <c r="H57" s="203" t="e">
        <f t="shared" si="6"/>
        <v>#REF!</v>
      </c>
    </row>
    <row r="58" spans="1:8" s="207" customFormat="1" ht="13.5">
      <c r="A58" s="216">
        <v>4112316</v>
      </c>
      <c r="B58" s="217" t="s">
        <v>122</v>
      </c>
      <c r="C58" s="203">
        <v>0</v>
      </c>
      <c r="D58" s="203">
        <v>150000</v>
      </c>
      <c r="E58" s="203" t="e">
        <f>#REF!</f>
        <v>#REF!</v>
      </c>
      <c r="F58" s="203" t="e">
        <f>#REF!</f>
        <v>#REF!</v>
      </c>
      <c r="G58" s="203" t="e">
        <f t="shared" si="5"/>
        <v>#REF!</v>
      </c>
      <c r="H58" s="203" t="e">
        <f t="shared" si="6"/>
        <v>#REF!</v>
      </c>
    </row>
    <row r="59" spans="1:8" s="197" customFormat="1" ht="13.5">
      <c r="A59" s="341" t="s">
        <v>177</v>
      </c>
      <c r="B59" s="342"/>
      <c r="C59" s="196">
        <f aca="true" t="shared" si="7" ref="C59:H59">SUM(C51:C58)</f>
        <v>0</v>
      </c>
      <c r="D59" s="196">
        <f t="shared" si="7"/>
        <v>93950000</v>
      </c>
      <c r="E59" s="196" t="e">
        <f t="shared" si="7"/>
        <v>#REF!</v>
      </c>
      <c r="F59" s="196" t="e">
        <f t="shared" si="7"/>
        <v>#REF!</v>
      </c>
      <c r="G59" s="196" t="e">
        <f t="shared" si="7"/>
        <v>#REF!</v>
      </c>
      <c r="H59" s="196" t="e">
        <f t="shared" si="7"/>
        <v>#REF!</v>
      </c>
    </row>
    <row r="60" spans="1:8" s="207" customFormat="1" ht="13.5">
      <c r="A60" s="216">
        <v>4211101</v>
      </c>
      <c r="B60" s="217" t="s">
        <v>178</v>
      </c>
      <c r="C60" s="203">
        <v>0</v>
      </c>
      <c r="D60" s="203">
        <v>263450000</v>
      </c>
      <c r="E60" s="203" t="e">
        <f>#REF!</f>
        <v>#REF!</v>
      </c>
      <c r="F60" s="203" t="e">
        <f>#REF!</f>
        <v>#REF!</v>
      </c>
      <c r="G60" s="203" t="e">
        <f>E60-F60</f>
        <v>#REF!</v>
      </c>
      <c r="H60" s="203" t="e">
        <f>E60-F60</f>
        <v>#REF!</v>
      </c>
    </row>
    <row r="61" spans="1:8" s="197" customFormat="1" ht="13.5">
      <c r="A61" s="194"/>
      <c r="B61" s="195" t="s">
        <v>167</v>
      </c>
      <c r="C61" s="196">
        <f aca="true" t="shared" si="8" ref="C61:H61">+C59+C60</f>
        <v>0</v>
      </c>
      <c r="D61" s="196">
        <f t="shared" si="8"/>
        <v>357400000</v>
      </c>
      <c r="E61" s="196" t="e">
        <f t="shared" si="8"/>
        <v>#REF!</v>
      </c>
      <c r="F61" s="196" t="e">
        <f t="shared" si="8"/>
        <v>#REF!</v>
      </c>
      <c r="G61" s="196" t="e">
        <f t="shared" si="8"/>
        <v>#REF!</v>
      </c>
      <c r="H61" s="196" t="e">
        <f t="shared" si="8"/>
        <v>#REF!</v>
      </c>
    </row>
    <row r="62" spans="1:8" s="207" customFormat="1" ht="13.5">
      <c r="A62" s="205"/>
      <c r="B62" s="194" t="s">
        <v>168</v>
      </c>
      <c r="C62" s="196">
        <f aca="true" t="shared" si="9" ref="C62:H62">+C48+C61</f>
        <v>0</v>
      </c>
      <c r="D62" s="196">
        <f t="shared" si="9"/>
        <v>475000000</v>
      </c>
      <c r="E62" s="196" t="e">
        <f t="shared" si="9"/>
        <v>#REF!</v>
      </c>
      <c r="F62" s="196" t="e">
        <f t="shared" si="9"/>
        <v>#REF!</v>
      </c>
      <c r="G62" s="196" t="e">
        <f t="shared" si="9"/>
        <v>#REF!</v>
      </c>
      <c r="H62" s="196" t="e">
        <f t="shared" si="9"/>
        <v>#REF!</v>
      </c>
    </row>
    <row r="64" ht="12" customHeight="1"/>
    <row r="65" ht="12" customHeight="1"/>
    <row r="66" ht="12" customHeight="1"/>
    <row r="67" spans="1:8" ht="15.75">
      <c r="A67" s="336" t="s">
        <v>192</v>
      </c>
      <c r="B67" s="336"/>
      <c r="C67" s="343"/>
      <c r="D67" s="343"/>
      <c r="E67" s="204"/>
      <c r="F67" s="204"/>
      <c r="G67" s="343" t="s">
        <v>193</v>
      </c>
      <c r="H67" s="343"/>
    </row>
  </sheetData>
  <sheetProtection/>
  <mergeCells count="12">
    <mergeCell ref="A47:B47"/>
    <mergeCell ref="A59:B59"/>
    <mergeCell ref="A67:B67"/>
    <mergeCell ref="C67:D67"/>
    <mergeCell ref="A1:H1"/>
    <mergeCell ref="A2:H2"/>
    <mergeCell ref="A3:H3"/>
    <mergeCell ref="A4:H4"/>
    <mergeCell ref="A5:H5"/>
    <mergeCell ref="G67:H67"/>
    <mergeCell ref="A8:B8"/>
    <mergeCell ref="A13:B13"/>
  </mergeCells>
  <printOptions/>
  <pageMargins left="0.3" right="0.2" top="0.35" bottom="0.3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8515625" style="141" bestFit="1" customWidth="1"/>
    <col min="2" max="2" width="33.00390625" style="141" customWidth="1"/>
    <col min="3" max="3" width="16.00390625" style="141" bestFit="1" customWidth="1"/>
    <col min="4" max="4" width="8.7109375" style="141" bestFit="1" customWidth="1"/>
    <col min="5" max="5" width="32.8515625" style="141" customWidth="1"/>
    <col min="6" max="6" width="17.57421875" style="141" bestFit="1" customWidth="1"/>
    <col min="7" max="7" width="14.00390625" style="141" bestFit="1" customWidth="1"/>
    <col min="8" max="16384" width="9.140625" style="141" customWidth="1"/>
  </cols>
  <sheetData>
    <row r="1" spans="1:6" ht="21.75">
      <c r="A1" s="347" t="s">
        <v>0</v>
      </c>
      <c r="B1" s="347"/>
      <c r="C1" s="347"/>
      <c r="D1" s="347"/>
      <c r="E1" s="347"/>
      <c r="F1" s="347"/>
    </row>
    <row r="2" spans="1:6" ht="19.5">
      <c r="A2" s="348" t="s">
        <v>1</v>
      </c>
      <c r="B2" s="348"/>
      <c r="C2" s="348"/>
      <c r="D2" s="348"/>
      <c r="E2" s="348"/>
      <c r="F2" s="348"/>
    </row>
    <row r="3" spans="1:6" ht="19.5">
      <c r="A3" s="348" t="s">
        <v>2</v>
      </c>
      <c r="B3" s="348"/>
      <c r="C3" s="348"/>
      <c r="D3" s="348"/>
      <c r="E3" s="348"/>
      <c r="F3" s="348"/>
    </row>
    <row r="4" spans="1:6" ht="21.75" customHeight="1">
      <c r="A4" s="349" t="s">
        <v>3</v>
      </c>
      <c r="B4" s="349"/>
      <c r="C4" s="349"/>
      <c r="D4" s="349"/>
      <c r="E4" s="349"/>
      <c r="F4" s="349"/>
    </row>
    <row r="5" spans="1:6" ht="19.5">
      <c r="A5" s="350" t="s">
        <v>246</v>
      </c>
      <c r="B5" s="350"/>
      <c r="C5" s="350"/>
      <c r="D5" s="350"/>
      <c r="E5" s="350"/>
      <c r="F5" s="350"/>
    </row>
    <row r="6" spans="1:2" ht="15.75">
      <c r="A6" s="141" t="s">
        <v>247</v>
      </c>
      <c r="B6" s="141" t="s">
        <v>9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32">
      <selection activeCell="C38" sqref="C38"/>
    </sheetView>
  </sheetViews>
  <sheetFormatPr defaultColWidth="9.140625" defaultRowHeight="15"/>
  <cols>
    <col min="1" max="1" width="10.28125" style="141" bestFit="1" customWidth="1"/>
    <col min="2" max="2" width="33.00390625" style="141" customWidth="1"/>
    <col min="3" max="3" width="16.140625" style="141" bestFit="1" customWidth="1"/>
    <col min="4" max="4" width="10.28125" style="141" bestFit="1" customWidth="1"/>
    <col min="5" max="5" width="32.8515625" style="141" customWidth="1"/>
    <col min="6" max="6" width="17.7109375" style="141" bestFit="1" customWidth="1"/>
    <col min="7" max="16384" width="9.140625" style="141" customWidth="1"/>
  </cols>
  <sheetData>
    <row r="1" spans="1:6" ht="21.75">
      <c r="A1" s="347" t="s">
        <v>0</v>
      </c>
      <c r="B1" s="347"/>
      <c r="C1" s="347"/>
      <c r="D1" s="347"/>
      <c r="E1" s="347"/>
      <c r="F1" s="347"/>
    </row>
    <row r="2" spans="1:6" ht="21">
      <c r="A2" s="352" t="s">
        <v>339</v>
      </c>
      <c r="B2" s="352"/>
      <c r="C2" s="352"/>
      <c r="D2" s="352"/>
      <c r="E2" s="352"/>
      <c r="F2" s="352"/>
    </row>
    <row r="3" spans="1:6" ht="21">
      <c r="A3" s="353" t="s">
        <v>340</v>
      </c>
      <c r="B3" s="353"/>
      <c r="C3" s="353"/>
      <c r="D3" s="353"/>
      <c r="E3" s="353"/>
      <c r="F3" s="353"/>
    </row>
    <row r="4" spans="1:6" ht="21">
      <c r="A4" s="316"/>
      <c r="B4" s="316"/>
      <c r="C4" s="316"/>
      <c r="D4" s="316"/>
      <c r="E4" s="316"/>
      <c r="F4" s="316"/>
    </row>
    <row r="5" spans="1:6" ht="25.5" customHeight="1">
      <c r="A5" s="353" t="s">
        <v>345</v>
      </c>
      <c r="B5" s="353"/>
      <c r="C5" s="353"/>
      <c r="D5" s="353"/>
      <c r="E5" s="353"/>
      <c r="F5" s="353"/>
    </row>
    <row r="6" spans="1:6" ht="23.25" customHeight="1">
      <c r="A6" s="353" t="s">
        <v>287</v>
      </c>
      <c r="B6" s="353"/>
      <c r="C6" s="353"/>
      <c r="D6" s="353"/>
      <c r="E6" s="353"/>
      <c r="F6" s="353"/>
    </row>
    <row r="7" spans="1:6" ht="23.25" customHeight="1">
      <c r="A7" s="354" t="s">
        <v>343</v>
      </c>
      <c r="B7" s="354"/>
      <c r="C7" s="354"/>
      <c r="D7" s="354"/>
      <c r="E7" s="354"/>
      <c r="F7" s="354"/>
    </row>
    <row r="8" spans="1:6" ht="27" customHeight="1">
      <c r="A8" s="356" t="s">
        <v>344</v>
      </c>
      <c r="B8" s="356"/>
      <c r="C8" s="356"/>
      <c r="D8" s="356"/>
      <c r="E8" s="356"/>
      <c r="F8" s="356"/>
    </row>
    <row r="9" spans="1:6" ht="19.5" customHeight="1">
      <c r="A9" s="317"/>
      <c r="B9" s="317"/>
      <c r="C9" s="317"/>
      <c r="D9" s="317"/>
      <c r="E9" s="317"/>
      <c r="F9" s="317"/>
    </row>
    <row r="10" spans="1:6" ht="19.5">
      <c r="A10" s="228"/>
      <c r="B10" s="228"/>
      <c r="C10" s="228"/>
      <c r="D10" s="228"/>
      <c r="E10" s="228"/>
      <c r="F10" s="228"/>
    </row>
    <row r="11" spans="1:6" ht="24.75" customHeight="1">
      <c r="A11" s="355" t="s">
        <v>80</v>
      </c>
      <c r="B11" s="355"/>
      <c r="C11" s="355"/>
      <c r="D11" s="355" t="s">
        <v>232</v>
      </c>
      <c r="E11" s="355"/>
      <c r="F11" s="355"/>
    </row>
    <row r="12" spans="1:6" s="144" customFormat="1" ht="36" customHeight="1">
      <c r="A12" s="252" t="s">
        <v>79</v>
      </c>
      <c r="B12" s="252" t="s">
        <v>81</v>
      </c>
      <c r="C12" s="253" t="s">
        <v>249</v>
      </c>
      <c r="D12" s="252" t="s">
        <v>79</v>
      </c>
      <c r="E12" s="252" t="s">
        <v>81</v>
      </c>
      <c r="F12" s="253" t="s">
        <v>250</v>
      </c>
    </row>
    <row r="13" spans="1:6" s="147" customFormat="1" ht="19.5">
      <c r="A13" s="254">
        <v>1</v>
      </c>
      <c r="B13" s="254">
        <v>2</v>
      </c>
      <c r="C13" s="255">
        <v>3</v>
      </c>
      <c r="D13" s="254">
        <v>4</v>
      </c>
      <c r="E13" s="254">
        <v>5</v>
      </c>
      <c r="F13" s="254">
        <v>6</v>
      </c>
    </row>
    <row r="14" spans="1:6" ht="19.5">
      <c r="A14" s="254">
        <v>3111332</v>
      </c>
      <c r="B14" s="320" t="s">
        <v>86</v>
      </c>
      <c r="C14" s="321"/>
      <c r="D14" s="254">
        <v>3111332</v>
      </c>
      <c r="E14" s="320" t="s">
        <v>86</v>
      </c>
      <c r="F14" s="259"/>
    </row>
    <row r="15" spans="1:6" ht="19.5">
      <c r="A15" s="322">
        <v>3211119</v>
      </c>
      <c r="B15" s="320" t="s">
        <v>94</v>
      </c>
      <c r="C15" s="323"/>
      <c r="D15" s="322">
        <v>3211119</v>
      </c>
      <c r="E15" s="320" t="s">
        <v>94</v>
      </c>
      <c r="F15" s="259"/>
    </row>
    <row r="16" spans="1:6" ht="19.5">
      <c r="A16" s="322">
        <v>3231201</v>
      </c>
      <c r="B16" s="320" t="s">
        <v>101</v>
      </c>
      <c r="C16" s="323"/>
      <c r="D16" s="322">
        <v>3231201</v>
      </c>
      <c r="E16" s="320" t="s">
        <v>101</v>
      </c>
      <c r="F16" s="259"/>
    </row>
    <row r="17" spans="1:6" ht="19.5">
      <c r="A17" s="322">
        <v>3243101</v>
      </c>
      <c r="B17" s="320" t="s">
        <v>348</v>
      </c>
      <c r="C17" s="323"/>
      <c r="D17" s="322">
        <v>3243101</v>
      </c>
      <c r="E17" s="320" t="s">
        <v>348</v>
      </c>
      <c r="F17" s="259"/>
    </row>
    <row r="18" spans="1:6" ht="19.5">
      <c r="A18" s="254">
        <v>3244101</v>
      </c>
      <c r="B18" s="320" t="s">
        <v>104</v>
      </c>
      <c r="C18" s="323"/>
      <c r="D18" s="254">
        <v>3244101</v>
      </c>
      <c r="E18" s="320" t="s">
        <v>104</v>
      </c>
      <c r="F18" s="259"/>
    </row>
    <row r="19" spans="1:6" ht="19.5">
      <c r="A19" s="254">
        <v>3251104</v>
      </c>
      <c r="B19" s="320" t="s">
        <v>349</v>
      </c>
      <c r="C19" s="323"/>
      <c r="D19" s="254">
        <v>3251104</v>
      </c>
      <c r="E19" s="320" t="s">
        <v>349</v>
      </c>
      <c r="F19" s="259"/>
    </row>
    <row r="20" spans="1:6" ht="19.5">
      <c r="A20" s="322">
        <v>3251109</v>
      </c>
      <c r="B20" s="320" t="s">
        <v>106</v>
      </c>
      <c r="C20" s="323"/>
      <c r="D20" s="322">
        <v>3251109</v>
      </c>
      <c r="E20" s="320" t="s">
        <v>106</v>
      </c>
      <c r="F20" s="259"/>
    </row>
    <row r="21" spans="1:6" ht="19.5">
      <c r="A21" s="322">
        <v>3255101</v>
      </c>
      <c r="B21" s="320" t="s">
        <v>107</v>
      </c>
      <c r="C21" s="323"/>
      <c r="D21" s="322">
        <v>3255101</v>
      </c>
      <c r="E21" s="320" t="s">
        <v>107</v>
      </c>
      <c r="F21" s="259"/>
    </row>
    <row r="22" spans="1:6" ht="19.5">
      <c r="A22" s="322">
        <v>3255104</v>
      </c>
      <c r="B22" s="320" t="s">
        <v>227</v>
      </c>
      <c r="C22" s="323"/>
      <c r="D22" s="322">
        <v>3255104</v>
      </c>
      <c r="E22" s="320" t="s">
        <v>227</v>
      </c>
      <c r="F22" s="259"/>
    </row>
    <row r="23" spans="1:6" ht="19.5">
      <c r="A23" s="322">
        <v>3257104</v>
      </c>
      <c r="B23" s="320" t="s">
        <v>285</v>
      </c>
      <c r="C23" s="323"/>
      <c r="D23" s="322">
        <v>3257104</v>
      </c>
      <c r="E23" s="320" t="s">
        <v>285</v>
      </c>
      <c r="F23" s="259"/>
    </row>
    <row r="24" spans="1:6" ht="19.5">
      <c r="A24" s="322">
        <v>3257301</v>
      </c>
      <c r="B24" s="320" t="s">
        <v>111</v>
      </c>
      <c r="C24" s="323"/>
      <c r="D24" s="322">
        <v>3257301</v>
      </c>
      <c r="E24" s="320" t="s">
        <v>111</v>
      </c>
      <c r="F24" s="259"/>
    </row>
    <row r="25" spans="1:6" ht="19.5">
      <c r="A25" s="322">
        <v>3258101</v>
      </c>
      <c r="B25" s="320" t="s">
        <v>112</v>
      </c>
      <c r="C25" s="323"/>
      <c r="D25" s="322">
        <v>3258101</v>
      </c>
      <c r="E25" s="320" t="s">
        <v>112</v>
      </c>
      <c r="F25" s="259"/>
    </row>
    <row r="26" spans="1:6" ht="19.5">
      <c r="A26" s="261"/>
      <c r="B26" s="262" t="s">
        <v>124</v>
      </c>
      <c r="C26" s="263"/>
      <c r="D26" s="261"/>
      <c r="E26" s="262" t="s">
        <v>125</v>
      </c>
      <c r="F26" s="263"/>
    </row>
    <row r="27" spans="1:6" ht="19.5">
      <c r="A27" s="254"/>
      <c r="B27" s="262" t="s">
        <v>170</v>
      </c>
      <c r="C27" s="264"/>
      <c r="D27" s="254"/>
      <c r="E27" s="262" t="s">
        <v>172</v>
      </c>
      <c r="F27" s="263"/>
    </row>
    <row r="28" spans="1:6" ht="19.5">
      <c r="A28" s="254"/>
      <c r="B28" s="262" t="s">
        <v>171</v>
      </c>
      <c r="C28" s="264"/>
      <c r="D28" s="254"/>
      <c r="E28" s="262" t="s">
        <v>173</v>
      </c>
      <c r="F28" s="263"/>
    </row>
    <row r="29" spans="1:6" ht="19.5">
      <c r="A29" s="254"/>
      <c r="B29" s="262" t="s">
        <v>145</v>
      </c>
      <c r="C29" s="264"/>
      <c r="D29" s="254"/>
      <c r="E29" s="262" t="s">
        <v>174</v>
      </c>
      <c r="F29" s="263"/>
    </row>
    <row r="30" spans="1:6" ht="19.5">
      <c r="A30" s="254"/>
      <c r="B30" s="262" t="s">
        <v>221</v>
      </c>
      <c r="C30" s="264"/>
      <c r="D30" s="254"/>
      <c r="E30" s="262" t="s">
        <v>222</v>
      </c>
      <c r="F30" s="263"/>
    </row>
    <row r="31" spans="1:6" ht="19.5">
      <c r="A31" s="254"/>
      <c r="B31" s="262" t="s">
        <v>182</v>
      </c>
      <c r="C31" s="264"/>
      <c r="D31" s="254"/>
      <c r="E31" s="262" t="s">
        <v>286</v>
      </c>
      <c r="F31" s="263"/>
    </row>
    <row r="32" spans="1:6" ht="19.5">
      <c r="A32" s="254"/>
      <c r="B32" s="262" t="s">
        <v>190</v>
      </c>
      <c r="C32" s="263"/>
      <c r="D32" s="254"/>
      <c r="E32" s="262" t="s">
        <v>189</v>
      </c>
      <c r="F32" s="264"/>
    </row>
    <row r="33" spans="1:6" ht="19.5">
      <c r="A33" s="254"/>
      <c r="B33" s="262"/>
      <c r="C33" s="263"/>
      <c r="D33" s="256"/>
      <c r="E33" s="262"/>
      <c r="F33" s="264"/>
    </row>
    <row r="34" spans="1:6" ht="19.5">
      <c r="A34" s="254"/>
      <c r="B34" s="262"/>
      <c r="C34" s="263"/>
      <c r="D34" s="256"/>
      <c r="E34" s="262"/>
      <c r="F34" s="263"/>
    </row>
    <row r="35" spans="1:6" s="150" customFormat="1" ht="19.5">
      <c r="A35" s="261"/>
      <c r="B35" s="261" t="s">
        <v>169</v>
      </c>
      <c r="C35" s="265"/>
      <c r="D35" s="266"/>
      <c r="E35" s="261" t="s">
        <v>169</v>
      </c>
      <c r="F35" s="267"/>
    </row>
    <row r="36" spans="1:6" s="150" customFormat="1" ht="19.5">
      <c r="A36" s="261"/>
      <c r="B36" s="261" t="s">
        <v>5</v>
      </c>
      <c r="C36" s="265"/>
      <c r="D36" s="266"/>
      <c r="E36" s="261" t="s">
        <v>5</v>
      </c>
      <c r="F36" s="267"/>
    </row>
    <row r="37" spans="1:6" ht="19.5">
      <c r="A37" s="257"/>
      <c r="B37" s="261" t="s">
        <v>20</v>
      </c>
      <c r="C37" s="265"/>
      <c r="D37" s="257"/>
      <c r="E37" s="261" t="s">
        <v>342</v>
      </c>
      <c r="F37" s="268"/>
    </row>
    <row r="38" spans="1:6" ht="19.5">
      <c r="A38" s="257"/>
      <c r="B38" s="269" t="s">
        <v>21</v>
      </c>
      <c r="C38" s="265"/>
      <c r="D38" s="257"/>
      <c r="E38" s="269" t="s">
        <v>21</v>
      </c>
      <c r="F38" s="267"/>
    </row>
    <row r="41" spans="1:6" ht="22.5" customHeight="1">
      <c r="A41" s="350" t="s">
        <v>341</v>
      </c>
      <c r="B41" s="350"/>
      <c r="C41" s="350"/>
      <c r="D41" s="350"/>
      <c r="E41" s="350"/>
      <c r="F41" s="350"/>
    </row>
    <row r="42" spans="1:6" ht="22.5" customHeight="1">
      <c r="A42" s="319"/>
      <c r="B42" s="319"/>
      <c r="C42" s="319"/>
      <c r="D42" s="319"/>
      <c r="E42" s="319"/>
      <c r="F42" s="319"/>
    </row>
    <row r="43" spans="1:6" ht="22.5" customHeight="1">
      <c r="A43" s="319"/>
      <c r="B43" s="319"/>
      <c r="C43" s="319"/>
      <c r="D43" s="319"/>
      <c r="E43" s="319"/>
      <c r="F43" s="319"/>
    </row>
    <row r="44" spans="1:6" ht="23.25" customHeight="1">
      <c r="A44" s="441" t="s">
        <v>351</v>
      </c>
      <c r="B44" s="441"/>
      <c r="C44" s="441"/>
      <c r="D44" s="441"/>
      <c r="E44" s="441"/>
      <c r="F44" s="441"/>
    </row>
    <row r="45" spans="1:6" ht="23.25" customHeight="1">
      <c r="A45" s="324"/>
      <c r="B45" s="324"/>
      <c r="C45" s="324"/>
      <c r="D45" s="324"/>
      <c r="E45" s="324"/>
      <c r="F45" s="324"/>
    </row>
    <row r="46" spans="1:6" ht="21.75">
      <c r="A46" s="347" t="s">
        <v>0</v>
      </c>
      <c r="B46" s="347"/>
      <c r="C46" s="347"/>
      <c r="D46" s="347"/>
      <c r="E46" s="347"/>
      <c r="F46" s="347"/>
    </row>
    <row r="47" spans="1:6" ht="21">
      <c r="A47" s="352" t="s">
        <v>284</v>
      </c>
      <c r="B47" s="352"/>
      <c r="C47" s="352"/>
      <c r="D47" s="352"/>
      <c r="E47" s="352"/>
      <c r="F47" s="352"/>
    </row>
    <row r="48" spans="1:6" ht="21">
      <c r="A48" s="353" t="s">
        <v>283</v>
      </c>
      <c r="B48" s="353"/>
      <c r="C48" s="353"/>
      <c r="D48" s="353"/>
      <c r="E48" s="353"/>
      <c r="F48" s="353"/>
    </row>
    <row r="49" spans="1:6" ht="21">
      <c r="A49" s="316"/>
      <c r="B49" s="316"/>
      <c r="C49" s="316"/>
      <c r="D49" s="316"/>
      <c r="E49" s="316"/>
      <c r="F49" s="316"/>
    </row>
    <row r="50" spans="1:6" ht="24" customHeight="1">
      <c r="A50" s="353" t="s">
        <v>307</v>
      </c>
      <c r="B50" s="353"/>
      <c r="C50" s="353"/>
      <c r="D50" s="353"/>
      <c r="E50" s="353"/>
      <c r="F50" s="353"/>
    </row>
    <row r="51" spans="1:6" ht="23.25" customHeight="1">
      <c r="A51" s="353" t="s">
        <v>287</v>
      </c>
      <c r="B51" s="353"/>
      <c r="C51" s="353"/>
      <c r="D51" s="353"/>
      <c r="E51" s="353"/>
      <c r="F51" s="353"/>
    </row>
    <row r="52" spans="1:6" ht="24.75" customHeight="1">
      <c r="A52" s="354" t="s">
        <v>343</v>
      </c>
      <c r="B52" s="354"/>
      <c r="C52" s="354"/>
      <c r="D52" s="354"/>
      <c r="E52" s="354"/>
      <c r="F52" s="354"/>
    </row>
    <row r="53" spans="1:6" ht="24.75" customHeight="1">
      <c r="A53" s="356" t="s">
        <v>344</v>
      </c>
      <c r="B53" s="356"/>
      <c r="C53" s="356"/>
      <c r="D53" s="356"/>
      <c r="E53" s="356"/>
      <c r="F53" s="356"/>
    </row>
    <row r="54" spans="1:6" ht="20.25" customHeight="1">
      <c r="A54" s="317"/>
      <c r="B54" s="317"/>
      <c r="C54" s="317"/>
      <c r="D54" s="317"/>
      <c r="E54" s="317"/>
      <c r="F54" s="317"/>
    </row>
    <row r="55" spans="1:6" ht="19.5">
      <c r="A55" s="228"/>
      <c r="B55" s="228"/>
      <c r="C55" s="228"/>
      <c r="D55" s="228"/>
      <c r="E55" s="228"/>
      <c r="F55" s="228"/>
    </row>
    <row r="56" spans="1:6" ht="19.5">
      <c r="A56" s="355" t="s">
        <v>80</v>
      </c>
      <c r="B56" s="355"/>
      <c r="C56" s="355"/>
      <c r="D56" s="355" t="s">
        <v>232</v>
      </c>
      <c r="E56" s="355"/>
      <c r="F56" s="355"/>
    </row>
    <row r="57" spans="1:6" ht="39">
      <c r="A57" s="252" t="s">
        <v>308</v>
      </c>
      <c r="B57" s="252" t="s">
        <v>81</v>
      </c>
      <c r="C57" s="253" t="s">
        <v>249</v>
      </c>
      <c r="D57" s="252" t="s">
        <v>308</v>
      </c>
      <c r="E57" s="252" t="s">
        <v>81</v>
      </c>
      <c r="F57" s="253" t="s">
        <v>250</v>
      </c>
    </row>
    <row r="58" spans="1:6" ht="15.75">
      <c r="A58" s="287">
        <v>1</v>
      </c>
      <c r="B58" s="287">
        <v>2</v>
      </c>
      <c r="C58" s="288">
        <v>3</v>
      </c>
      <c r="D58" s="289">
        <v>4</v>
      </c>
      <c r="E58" s="289">
        <v>5</v>
      </c>
      <c r="F58" s="289">
        <v>6</v>
      </c>
    </row>
    <row r="59" spans="1:6" ht="19.5">
      <c r="A59" s="254">
        <v>1</v>
      </c>
      <c r="B59" s="257" t="s">
        <v>309</v>
      </c>
      <c r="C59" s="258"/>
      <c r="D59" s="254">
        <v>1</v>
      </c>
      <c r="E59" s="257" t="s">
        <v>314</v>
      </c>
      <c r="F59" s="259"/>
    </row>
    <row r="60" spans="1:6" ht="19.5">
      <c r="A60" s="254">
        <v>2</v>
      </c>
      <c r="B60" s="257" t="s">
        <v>310</v>
      </c>
      <c r="C60" s="259"/>
      <c r="D60" s="254">
        <v>2</v>
      </c>
      <c r="E60" s="257" t="s">
        <v>315</v>
      </c>
      <c r="F60" s="259"/>
    </row>
    <row r="61" spans="1:6" ht="19.5">
      <c r="A61" s="254">
        <v>3</v>
      </c>
      <c r="B61" s="290" t="s">
        <v>311</v>
      </c>
      <c r="C61" s="259"/>
      <c r="D61" s="254">
        <v>3</v>
      </c>
      <c r="E61" s="257" t="s">
        <v>316</v>
      </c>
      <c r="F61" s="259"/>
    </row>
    <row r="62" spans="1:6" ht="19.5">
      <c r="A62" s="256">
        <v>4</v>
      </c>
      <c r="B62" s="262" t="s">
        <v>312</v>
      </c>
      <c r="C62" s="259"/>
      <c r="D62" s="256">
        <v>4</v>
      </c>
      <c r="E62" s="262" t="s">
        <v>321</v>
      </c>
      <c r="F62" s="259"/>
    </row>
    <row r="63" spans="1:6" ht="19.5">
      <c r="A63" s="256">
        <v>5</v>
      </c>
      <c r="B63" s="262" t="s">
        <v>320</v>
      </c>
      <c r="C63" s="259"/>
      <c r="D63" s="256">
        <v>5</v>
      </c>
      <c r="E63" s="257" t="s">
        <v>313</v>
      </c>
      <c r="F63" s="259"/>
    </row>
    <row r="64" spans="1:6" ht="19.5">
      <c r="A64" s="254">
        <v>6</v>
      </c>
      <c r="B64" s="257" t="s">
        <v>313</v>
      </c>
      <c r="C64" s="259"/>
      <c r="D64" s="254"/>
      <c r="E64" s="257"/>
      <c r="F64" s="259"/>
    </row>
    <row r="65" spans="1:6" ht="19.5">
      <c r="A65" s="260"/>
      <c r="B65" s="257"/>
      <c r="C65" s="259"/>
      <c r="D65" s="260"/>
      <c r="E65" s="257"/>
      <c r="F65" s="259"/>
    </row>
    <row r="66" spans="1:6" ht="19.5">
      <c r="A66" s="260"/>
      <c r="B66" s="257"/>
      <c r="C66" s="259"/>
      <c r="D66" s="260"/>
      <c r="E66" s="257"/>
      <c r="F66" s="259"/>
    </row>
    <row r="67" spans="1:6" ht="19.5">
      <c r="A67" s="260"/>
      <c r="B67" s="257"/>
      <c r="C67" s="259"/>
      <c r="D67" s="260"/>
      <c r="E67" s="257"/>
      <c r="F67" s="259"/>
    </row>
    <row r="68" spans="1:6" ht="19.5">
      <c r="A68" s="260"/>
      <c r="B68" s="257"/>
      <c r="C68" s="259"/>
      <c r="D68" s="260"/>
      <c r="E68" s="257"/>
      <c r="F68" s="259"/>
    </row>
    <row r="69" spans="1:6" ht="19.5">
      <c r="A69" s="254"/>
      <c r="B69" s="260"/>
      <c r="C69" s="259"/>
      <c r="D69" s="254"/>
      <c r="E69" s="260"/>
      <c r="F69" s="259"/>
    </row>
    <row r="70" spans="1:6" ht="19.5">
      <c r="A70" s="261"/>
      <c r="B70" s="262"/>
      <c r="C70" s="263"/>
      <c r="D70" s="261"/>
      <c r="E70" s="262"/>
      <c r="F70" s="263"/>
    </row>
    <row r="71" spans="1:6" ht="19.5">
      <c r="A71" s="254"/>
      <c r="B71" s="262"/>
      <c r="C71" s="264"/>
      <c r="D71" s="256"/>
      <c r="E71" s="262"/>
      <c r="F71" s="263"/>
    </row>
    <row r="72" spans="1:6" ht="19.5">
      <c r="A72" s="254"/>
      <c r="B72" s="262"/>
      <c r="C72" s="264"/>
      <c r="D72" s="256"/>
      <c r="E72" s="262"/>
      <c r="F72" s="263"/>
    </row>
    <row r="73" spans="1:6" ht="19.5">
      <c r="A73" s="254"/>
      <c r="B73" s="262"/>
      <c r="C73" s="264"/>
      <c r="D73" s="256"/>
      <c r="E73" s="262"/>
      <c r="F73" s="263"/>
    </row>
    <row r="74" spans="1:6" ht="19.5">
      <c r="A74" s="254"/>
      <c r="B74" s="262"/>
      <c r="C74" s="264"/>
      <c r="D74" s="256"/>
      <c r="E74" s="262"/>
      <c r="F74" s="263"/>
    </row>
    <row r="75" spans="1:6" ht="19.5">
      <c r="A75" s="254"/>
      <c r="C75" s="264"/>
      <c r="D75" s="256"/>
      <c r="F75" s="263"/>
    </row>
    <row r="76" spans="1:6" ht="19.5">
      <c r="A76" s="261"/>
      <c r="B76" s="261" t="s">
        <v>5</v>
      </c>
      <c r="C76" s="265"/>
      <c r="D76" s="266"/>
      <c r="E76" s="261" t="s">
        <v>5</v>
      </c>
      <c r="F76" s="267"/>
    </row>
    <row r="77" spans="1:6" ht="19.5">
      <c r="A77" s="257"/>
      <c r="B77" s="261" t="s">
        <v>20</v>
      </c>
      <c r="C77" s="265"/>
      <c r="D77" s="257"/>
      <c r="E77" s="261" t="s">
        <v>342</v>
      </c>
      <c r="F77" s="268"/>
    </row>
    <row r="78" spans="1:6" ht="19.5">
      <c r="A78" s="257"/>
      <c r="B78" s="269" t="s">
        <v>21</v>
      </c>
      <c r="C78" s="265"/>
      <c r="D78" s="257"/>
      <c r="E78" s="269" t="s">
        <v>21</v>
      </c>
      <c r="F78" s="267"/>
    </row>
    <row r="79" ht="20.25" customHeight="1"/>
    <row r="80" ht="20.25" customHeight="1"/>
    <row r="81" ht="20.25" customHeight="1"/>
    <row r="82" ht="20.25" customHeight="1"/>
    <row r="86" spans="1:6" ht="19.5">
      <c r="A86" s="350" t="s">
        <v>301</v>
      </c>
      <c r="B86" s="350"/>
      <c r="C86" s="350"/>
      <c r="D86" s="350"/>
      <c r="E86" s="350"/>
      <c r="F86" s="350"/>
    </row>
    <row r="91" spans="1:6" ht="15.75">
      <c r="A91" s="351" t="s">
        <v>351</v>
      </c>
      <c r="B91" s="351"/>
      <c r="C91" s="351"/>
      <c r="D91" s="351"/>
      <c r="E91" s="351"/>
      <c r="F91" s="351"/>
    </row>
    <row r="92" spans="1:6" ht="21.75">
      <c r="A92" s="347" t="s">
        <v>0</v>
      </c>
      <c r="B92" s="347"/>
      <c r="C92" s="347"/>
      <c r="D92" s="347"/>
      <c r="E92" s="347"/>
      <c r="F92" s="347"/>
    </row>
    <row r="93" spans="1:6" ht="21">
      <c r="A93" s="352" t="s">
        <v>284</v>
      </c>
      <c r="B93" s="352"/>
      <c r="C93" s="352"/>
      <c r="D93" s="352"/>
      <c r="E93" s="352"/>
      <c r="F93" s="352"/>
    </row>
    <row r="94" spans="1:6" ht="21">
      <c r="A94" s="353" t="s">
        <v>283</v>
      </c>
      <c r="B94" s="353"/>
      <c r="C94" s="353"/>
      <c r="D94" s="353"/>
      <c r="E94" s="353"/>
      <c r="F94" s="353"/>
    </row>
    <row r="95" spans="1:6" ht="21">
      <c r="A95" s="316"/>
      <c r="B95" s="316"/>
      <c r="C95" s="316"/>
      <c r="D95" s="316"/>
      <c r="E95" s="316"/>
      <c r="F95" s="316"/>
    </row>
    <row r="96" spans="1:6" ht="21">
      <c r="A96" s="353" t="s">
        <v>300</v>
      </c>
      <c r="B96" s="353"/>
      <c r="C96" s="353"/>
      <c r="D96" s="353"/>
      <c r="E96" s="353"/>
      <c r="F96" s="353"/>
    </row>
    <row r="97" spans="1:6" ht="21">
      <c r="A97" s="353" t="s">
        <v>287</v>
      </c>
      <c r="B97" s="353"/>
      <c r="C97" s="353"/>
      <c r="D97" s="353"/>
      <c r="E97" s="353"/>
      <c r="F97" s="353"/>
    </row>
    <row r="98" spans="1:6" ht="21.75">
      <c r="A98" s="354" t="s">
        <v>343</v>
      </c>
      <c r="B98" s="354"/>
      <c r="C98" s="354"/>
      <c r="D98" s="354"/>
      <c r="E98" s="354"/>
      <c r="F98" s="354"/>
    </row>
    <row r="99" spans="1:6" ht="21">
      <c r="A99" s="356" t="s">
        <v>344</v>
      </c>
      <c r="B99" s="356"/>
      <c r="C99" s="356"/>
      <c r="D99" s="356"/>
      <c r="E99" s="356"/>
      <c r="F99" s="356"/>
    </row>
    <row r="100" spans="1:6" ht="21">
      <c r="A100" s="317"/>
      <c r="B100" s="317"/>
      <c r="C100" s="317"/>
      <c r="D100" s="317"/>
      <c r="E100" s="317"/>
      <c r="F100" s="317"/>
    </row>
    <row r="101" spans="1:6" ht="21">
      <c r="A101" s="317"/>
      <c r="B101" s="317"/>
      <c r="C101" s="317"/>
      <c r="D101" s="317"/>
      <c r="E101" s="317"/>
      <c r="F101" s="317"/>
    </row>
    <row r="102" spans="1:6" ht="19.5">
      <c r="A102" s="355" t="s">
        <v>80</v>
      </c>
      <c r="B102" s="355"/>
      <c r="C102" s="355"/>
      <c r="D102" s="355" t="s">
        <v>232</v>
      </c>
      <c r="E102" s="355"/>
      <c r="F102" s="355"/>
    </row>
    <row r="103" spans="1:6" ht="39">
      <c r="A103" s="308" t="s">
        <v>79</v>
      </c>
      <c r="B103" s="308" t="s">
        <v>81</v>
      </c>
      <c r="C103" s="253" t="s">
        <v>249</v>
      </c>
      <c r="D103" s="308" t="s">
        <v>79</v>
      </c>
      <c r="E103" s="308" t="s">
        <v>81</v>
      </c>
      <c r="F103" s="253" t="s">
        <v>250</v>
      </c>
    </row>
    <row r="104" spans="1:6" ht="19.5">
      <c r="A104" s="254">
        <v>1</v>
      </c>
      <c r="B104" s="254">
        <v>2</v>
      </c>
      <c r="C104" s="255">
        <v>3</v>
      </c>
      <c r="D104" s="256">
        <v>4</v>
      </c>
      <c r="E104" s="256">
        <v>5</v>
      </c>
      <c r="F104" s="256">
        <v>6</v>
      </c>
    </row>
    <row r="105" spans="1:6" ht="19.5">
      <c r="A105" s="254">
        <v>3111332</v>
      </c>
      <c r="B105" s="320" t="s">
        <v>86</v>
      </c>
      <c r="C105" s="258"/>
      <c r="D105" s="254">
        <v>3111332</v>
      </c>
      <c r="E105" s="320" t="s">
        <v>86</v>
      </c>
      <c r="F105" s="259"/>
    </row>
    <row r="106" spans="1:6" ht="19.5">
      <c r="A106" s="322">
        <v>3211119</v>
      </c>
      <c r="B106" s="320" t="s">
        <v>94</v>
      </c>
      <c r="C106" s="259"/>
      <c r="D106" s="322">
        <v>3211119</v>
      </c>
      <c r="E106" s="320" t="s">
        <v>94</v>
      </c>
      <c r="F106" s="259"/>
    </row>
    <row r="107" spans="1:6" ht="19.5">
      <c r="A107" s="322">
        <v>3231201</v>
      </c>
      <c r="B107" s="320" t="s">
        <v>101</v>
      </c>
      <c r="C107" s="259"/>
      <c r="D107" s="322">
        <v>3231201</v>
      </c>
      <c r="E107" s="320" t="s">
        <v>101</v>
      </c>
      <c r="F107" s="259"/>
    </row>
    <row r="108" spans="1:6" ht="19.5">
      <c r="A108" s="322">
        <v>3243101</v>
      </c>
      <c r="B108" s="320" t="s">
        <v>348</v>
      </c>
      <c r="C108" s="259"/>
      <c r="D108" s="322">
        <v>3243101</v>
      </c>
      <c r="E108" s="320" t="s">
        <v>348</v>
      </c>
      <c r="F108" s="259"/>
    </row>
    <row r="109" spans="1:6" ht="19.5">
      <c r="A109" s="254">
        <v>3244101</v>
      </c>
      <c r="B109" s="320" t="s">
        <v>104</v>
      </c>
      <c r="C109" s="259"/>
      <c r="D109" s="254">
        <v>3244101</v>
      </c>
      <c r="E109" s="320" t="s">
        <v>104</v>
      </c>
      <c r="F109" s="259"/>
    </row>
    <row r="110" spans="1:6" ht="19.5">
      <c r="A110" s="254">
        <v>3251104</v>
      </c>
      <c r="B110" s="320" t="s">
        <v>349</v>
      </c>
      <c r="C110" s="259"/>
      <c r="D110" s="254">
        <v>3251104</v>
      </c>
      <c r="E110" s="320" t="s">
        <v>349</v>
      </c>
      <c r="F110" s="259"/>
    </row>
    <row r="111" spans="1:6" ht="19.5">
      <c r="A111" s="322">
        <v>3251109</v>
      </c>
      <c r="B111" s="320" t="s">
        <v>106</v>
      </c>
      <c r="C111" s="259"/>
      <c r="D111" s="322">
        <v>3251109</v>
      </c>
      <c r="E111" s="320" t="s">
        <v>106</v>
      </c>
      <c r="F111" s="259"/>
    </row>
    <row r="112" spans="1:6" ht="19.5">
      <c r="A112" s="322">
        <v>3255101</v>
      </c>
      <c r="B112" s="320" t="s">
        <v>107</v>
      </c>
      <c r="C112" s="259"/>
      <c r="D112" s="322">
        <v>3255101</v>
      </c>
      <c r="E112" s="320" t="s">
        <v>107</v>
      </c>
      <c r="F112" s="259"/>
    </row>
    <row r="113" spans="1:6" ht="19.5">
      <c r="A113" s="322">
        <v>3255104</v>
      </c>
      <c r="B113" s="320" t="s">
        <v>227</v>
      </c>
      <c r="C113" s="259"/>
      <c r="D113" s="322">
        <v>3255104</v>
      </c>
      <c r="E113" s="320" t="s">
        <v>227</v>
      </c>
      <c r="F113" s="259"/>
    </row>
    <row r="114" spans="1:6" ht="19.5">
      <c r="A114" s="322">
        <v>3257104</v>
      </c>
      <c r="B114" s="320" t="s">
        <v>285</v>
      </c>
      <c r="C114" s="259"/>
      <c r="D114" s="322">
        <v>3257104</v>
      </c>
      <c r="E114" s="320" t="s">
        <v>285</v>
      </c>
      <c r="F114" s="259"/>
    </row>
    <row r="115" spans="1:6" ht="19.5">
      <c r="A115" s="322">
        <v>3257301</v>
      </c>
      <c r="B115" s="320" t="s">
        <v>111</v>
      </c>
      <c r="C115" s="259"/>
      <c r="D115" s="322">
        <v>3257301</v>
      </c>
      <c r="E115" s="320" t="s">
        <v>111</v>
      </c>
      <c r="F115" s="259"/>
    </row>
    <row r="116" spans="1:6" ht="19.5">
      <c r="A116" s="322">
        <v>3258101</v>
      </c>
      <c r="B116" s="320" t="s">
        <v>112</v>
      </c>
      <c r="C116" s="259"/>
      <c r="D116" s="322">
        <v>3258101</v>
      </c>
      <c r="E116" s="320" t="s">
        <v>112</v>
      </c>
      <c r="F116" s="259"/>
    </row>
    <row r="117" spans="1:6" ht="19.5">
      <c r="A117" s="322">
        <v>4211101</v>
      </c>
      <c r="B117" s="320" t="s">
        <v>350</v>
      </c>
      <c r="C117" s="263"/>
      <c r="D117" s="322">
        <v>4211101</v>
      </c>
      <c r="E117" s="320" t="s">
        <v>350</v>
      </c>
      <c r="F117" s="263"/>
    </row>
    <row r="118" spans="1:6" ht="19.5">
      <c r="A118" s="261"/>
      <c r="B118" s="262" t="s">
        <v>124</v>
      </c>
      <c r="C118" s="264"/>
      <c r="D118" s="256"/>
      <c r="E118" s="262" t="s">
        <v>125</v>
      </c>
      <c r="F118" s="263"/>
    </row>
    <row r="119" spans="1:6" ht="19.5">
      <c r="A119" s="261"/>
      <c r="B119" s="262" t="s">
        <v>170</v>
      </c>
      <c r="C119" s="264"/>
      <c r="D119" s="256"/>
      <c r="E119" s="262" t="s">
        <v>172</v>
      </c>
      <c r="F119" s="263"/>
    </row>
    <row r="120" spans="1:6" ht="19.5">
      <c r="A120" s="254"/>
      <c r="B120" s="262" t="s">
        <v>171</v>
      </c>
      <c r="C120" s="264"/>
      <c r="D120" s="256"/>
      <c r="E120" s="262" t="s">
        <v>173</v>
      </c>
      <c r="F120" s="263"/>
    </row>
    <row r="121" spans="1:6" ht="19.5">
      <c r="A121" s="254"/>
      <c r="B121" s="262" t="s">
        <v>145</v>
      </c>
      <c r="C121" s="264"/>
      <c r="D121" s="256"/>
      <c r="E121" s="262" t="s">
        <v>174</v>
      </c>
      <c r="F121" s="263"/>
    </row>
    <row r="122" spans="1:6" ht="19.5">
      <c r="A122" s="254"/>
      <c r="B122" s="262" t="s">
        <v>221</v>
      </c>
      <c r="C122" s="264"/>
      <c r="D122" s="256"/>
      <c r="E122" s="262" t="s">
        <v>222</v>
      </c>
      <c r="F122" s="263"/>
    </row>
    <row r="123" spans="1:6" ht="19.5">
      <c r="A123" s="254"/>
      <c r="B123" s="262" t="s">
        <v>182</v>
      </c>
      <c r="C123" s="264"/>
      <c r="D123" s="256"/>
      <c r="E123" s="262" t="s">
        <v>286</v>
      </c>
      <c r="F123" s="263"/>
    </row>
    <row r="124" spans="1:6" ht="19.5">
      <c r="A124" s="254"/>
      <c r="B124" s="262" t="s">
        <v>190</v>
      </c>
      <c r="C124" s="263"/>
      <c r="D124" s="256"/>
      <c r="E124" s="262" t="s">
        <v>189</v>
      </c>
      <c r="F124" s="264"/>
    </row>
    <row r="125" spans="1:6" ht="19.5">
      <c r="A125" s="254"/>
      <c r="B125" s="262"/>
      <c r="C125" s="263"/>
      <c r="D125" s="256"/>
      <c r="E125" s="262"/>
      <c r="F125" s="264"/>
    </row>
    <row r="126" spans="1:6" ht="19.5">
      <c r="A126" s="254"/>
      <c r="B126" s="262"/>
      <c r="C126" s="263"/>
      <c r="D126" s="256"/>
      <c r="E126" s="262"/>
      <c r="F126" s="263"/>
    </row>
    <row r="127" spans="1:6" ht="19.5">
      <c r="A127" s="261"/>
      <c r="B127" s="261" t="s">
        <v>169</v>
      </c>
      <c r="C127" s="265"/>
      <c r="D127" s="266"/>
      <c r="E127" s="261" t="s">
        <v>169</v>
      </c>
      <c r="F127" s="267"/>
    </row>
    <row r="128" spans="1:6" ht="19.5">
      <c r="A128" s="261"/>
      <c r="B128" s="261" t="s">
        <v>5</v>
      </c>
      <c r="C128" s="265"/>
      <c r="D128" s="266"/>
      <c r="E128" s="261" t="s">
        <v>5</v>
      </c>
      <c r="F128" s="267"/>
    </row>
    <row r="129" spans="1:6" ht="19.5">
      <c r="A129" s="257"/>
      <c r="B129" s="261" t="s">
        <v>20</v>
      </c>
      <c r="C129" s="265"/>
      <c r="D129" s="257"/>
      <c r="E129" s="261" t="s">
        <v>342</v>
      </c>
      <c r="F129" s="268"/>
    </row>
    <row r="130" spans="1:6" ht="19.5">
      <c r="A130" s="257"/>
      <c r="B130" s="269" t="s">
        <v>21</v>
      </c>
      <c r="C130" s="265"/>
      <c r="D130" s="257"/>
      <c r="E130" s="269" t="s">
        <v>21</v>
      </c>
      <c r="F130" s="267"/>
    </row>
    <row r="131" spans="1:6" ht="15.75">
      <c r="A131" s="442"/>
      <c r="B131" s="442"/>
      <c r="C131" s="442"/>
      <c r="D131" s="442"/>
      <c r="E131" s="442"/>
      <c r="F131" s="442"/>
    </row>
    <row r="132" spans="1:6" ht="15.75">
      <c r="A132" s="442"/>
      <c r="B132" s="442"/>
      <c r="C132" s="442"/>
      <c r="D132" s="442"/>
      <c r="E132" s="442"/>
      <c r="F132" s="442"/>
    </row>
    <row r="133" spans="1:6" ht="15.75">
      <c r="A133" s="442"/>
      <c r="B133" s="442"/>
      <c r="C133" s="442"/>
      <c r="D133" s="442"/>
      <c r="E133" s="442"/>
      <c r="F133" s="442"/>
    </row>
    <row r="134" spans="1:6" ht="15.75">
      <c r="A134" s="442"/>
      <c r="B134" s="442"/>
      <c r="C134" s="442"/>
      <c r="D134" s="442"/>
      <c r="E134" s="442"/>
      <c r="F134" s="442"/>
    </row>
    <row r="135" spans="1:6" ht="15.75">
      <c r="A135" s="442"/>
      <c r="B135" s="442"/>
      <c r="C135" s="442"/>
      <c r="D135" s="442"/>
      <c r="E135" s="442"/>
      <c r="F135" s="442"/>
    </row>
    <row r="136" spans="1:6" ht="15.75">
      <c r="A136" s="442"/>
      <c r="B136" s="442"/>
      <c r="C136" s="442"/>
      <c r="D136" s="442"/>
      <c r="E136" s="442"/>
      <c r="F136" s="442"/>
    </row>
    <row r="137" spans="1:6" ht="19.5">
      <c r="A137" s="393" t="s">
        <v>301</v>
      </c>
      <c r="B137" s="393"/>
      <c r="C137" s="393"/>
      <c r="D137" s="393"/>
      <c r="E137" s="393"/>
      <c r="F137" s="393"/>
    </row>
    <row r="138" spans="1:6" ht="15.75">
      <c r="A138" s="441" t="s">
        <v>351</v>
      </c>
      <c r="B138" s="441"/>
      <c r="C138" s="441"/>
      <c r="D138" s="441"/>
      <c r="E138" s="441"/>
      <c r="F138" s="441"/>
    </row>
    <row r="139" spans="1:6" ht="15.75">
      <c r="A139" s="442"/>
      <c r="B139" s="442"/>
      <c r="C139" s="442"/>
      <c r="D139" s="442"/>
      <c r="E139" s="442"/>
      <c r="F139" s="442"/>
    </row>
    <row r="140" spans="1:6" ht="15.75">
      <c r="A140" s="442"/>
      <c r="B140" s="442"/>
      <c r="C140" s="442"/>
      <c r="D140" s="442"/>
      <c r="E140" s="442"/>
      <c r="F140" s="442"/>
    </row>
  </sheetData>
  <sheetProtection/>
  <mergeCells count="33">
    <mergeCell ref="A41:F41"/>
    <mergeCell ref="A11:C11"/>
    <mergeCell ref="D11:F11"/>
    <mergeCell ref="A56:C56"/>
    <mergeCell ref="D56:F56"/>
    <mergeCell ref="A86:F86"/>
    <mergeCell ref="A46:F46"/>
    <mergeCell ref="A47:F47"/>
    <mergeCell ref="A1:F1"/>
    <mergeCell ref="A2:F2"/>
    <mergeCell ref="A3:F3"/>
    <mergeCell ref="A5:F5"/>
    <mergeCell ref="A8:F8"/>
    <mergeCell ref="A6:F6"/>
    <mergeCell ref="A7:F7"/>
    <mergeCell ref="A48:F48"/>
    <mergeCell ref="A50:F50"/>
    <mergeCell ref="A51:F51"/>
    <mergeCell ref="A52:F52"/>
    <mergeCell ref="A102:C102"/>
    <mergeCell ref="D102:F102"/>
    <mergeCell ref="A53:F53"/>
    <mergeCell ref="A99:F99"/>
    <mergeCell ref="A44:F44"/>
    <mergeCell ref="A91:F91"/>
    <mergeCell ref="A138:F138"/>
    <mergeCell ref="A137:F137"/>
    <mergeCell ref="A92:F92"/>
    <mergeCell ref="A93:F93"/>
    <mergeCell ref="A94:F94"/>
    <mergeCell ref="A96:F96"/>
    <mergeCell ref="A97:F97"/>
    <mergeCell ref="A98:F98"/>
  </mergeCells>
  <printOptions/>
  <pageMargins left="0.5" right="0.25" top="0.5" bottom="0.5" header="0.3" footer="0.3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4">
      <selection activeCell="A56" sqref="A56:E56"/>
    </sheetView>
  </sheetViews>
  <sheetFormatPr defaultColWidth="9.140625" defaultRowHeight="15"/>
  <cols>
    <col min="1" max="1" width="10.28125" style="209" bestFit="1" customWidth="1"/>
    <col min="2" max="2" width="31.28125" style="174" bestFit="1" customWidth="1"/>
    <col min="3" max="5" width="19.57421875" style="174" customWidth="1"/>
    <col min="6" max="16384" width="9.140625" style="174" customWidth="1"/>
  </cols>
  <sheetData>
    <row r="1" spans="1:5" ht="21.75">
      <c r="A1" s="347" t="s">
        <v>0</v>
      </c>
      <c r="B1" s="347"/>
      <c r="C1" s="347"/>
      <c r="D1" s="347"/>
      <c r="E1" s="347"/>
    </row>
    <row r="2" spans="1:5" ht="19.5">
      <c r="A2" s="348" t="s">
        <v>339</v>
      </c>
      <c r="B2" s="348"/>
      <c r="C2" s="348"/>
      <c r="D2" s="348"/>
      <c r="E2" s="348"/>
    </row>
    <row r="3" spans="1:5" ht="19.5">
      <c r="A3" s="349" t="s">
        <v>340</v>
      </c>
      <c r="B3" s="349"/>
      <c r="C3" s="349"/>
      <c r="D3" s="349"/>
      <c r="E3" s="349"/>
    </row>
    <row r="4" spans="1:5" ht="19.5">
      <c r="A4" s="315"/>
      <c r="B4" s="315"/>
      <c r="C4" s="315"/>
      <c r="D4" s="315"/>
      <c r="E4" s="315"/>
    </row>
    <row r="5" spans="1:5" ht="19.5">
      <c r="A5" s="349" t="s">
        <v>345</v>
      </c>
      <c r="B5" s="349"/>
      <c r="C5" s="349"/>
      <c r="D5" s="349"/>
      <c r="E5" s="349"/>
    </row>
    <row r="6" spans="1:5" ht="19.5">
      <c r="A6" s="349" t="s">
        <v>287</v>
      </c>
      <c r="B6" s="349"/>
      <c r="C6" s="349"/>
      <c r="D6" s="349"/>
      <c r="E6" s="349"/>
    </row>
    <row r="8" spans="1:5" ht="21.75">
      <c r="A8" s="358" t="s">
        <v>363</v>
      </c>
      <c r="B8" s="358"/>
      <c r="C8" s="358"/>
      <c r="D8" s="358"/>
      <c r="E8" s="358"/>
    </row>
    <row r="9" spans="1:5" ht="19.5">
      <c r="A9" s="357" t="s">
        <v>352</v>
      </c>
      <c r="B9" s="357"/>
      <c r="C9" s="357"/>
      <c r="D9" s="357"/>
      <c r="E9" s="357"/>
    </row>
    <row r="10" spans="1:5" ht="19.5">
      <c r="A10" s="318"/>
      <c r="B10" s="318"/>
      <c r="C10" s="318"/>
      <c r="D10" s="318"/>
      <c r="E10" s="318"/>
    </row>
    <row r="11" spans="1:5" ht="24.75" customHeight="1">
      <c r="A11" s="270"/>
      <c r="B11" s="270"/>
      <c r="C11" s="227"/>
      <c r="D11" s="270"/>
      <c r="E11" s="270"/>
    </row>
    <row r="12" spans="1:5" s="207" customFormat="1" ht="28.5" customHeight="1">
      <c r="A12" s="361" t="s">
        <v>79</v>
      </c>
      <c r="B12" s="361" t="s">
        <v>81</v>
      </c>
      <c r="C12" s="359" t="s">
        <v>248</v>
      </c>
      <c r="D12" s="359" t="s">
        <v>322</v>
      </c>
      <c r="E12" s="359" t="s">
        <v>323</v>
      </c>
    </row>
    <row r="13" spans="1:5" s="207" customFormat="1" ht="6.75" customHeight="1">
      <c r="A13" s="362"/>
      <c r="B13" s="362"/>
      <c r="C13" s="360"/>
      <c r="D13" s="360"/>
      <c r="E13" s="360"/>
    </row>
    <row r="14" spans="1:5" s="213" customFormat="1" ht="13.5">
      <c r="A14" s="216">
        <v>1</v>
      </c>
      <c r="B14" s="216">
        <v>2</v>
      </c>
      <c r="C14" s="216">
        <v>3</v>
      </c>
      <c r="D14" s="216">
        <v>4</v>
      </c>
      <c r="E14" s="216" t="s">
        <v>353</v>
      </c>
    </row>
    <row r="15" spans="1:5" s="207" customFormat="1" ht="24.75" customHeight="1">
      <c r="A15" s="254">
        <v>3111332</v>
      </c>
      <c r="B15" s="320" t="s">
        <v>86</v>
      </c>
      <c r="C15" s="271"/>
      <c r="D15" s="271"/>
      <c r="E15" s="271"/>
    </row>
    <row r="16" spans="1:5" s="207" customFormat="1" ht="24.75" customHeight="1">
      <c r="A16" s="322">
        <v>3211119</v>
      </c>
      <c r="B16" s="320" t="s">
        <v>94</v>
      </c>
      <c r="C16" s="271"/>
      <c r="D16" s="271"/>
      <c r="E16" s="271"/>
    </row>
    <row r="17" spans="1:5" s="207" customFormat="1" ht="24.75" customHeight="1">
      <c r="A17" s="322">
        <v>3231201</v>
      </c>
      <c r="B17" s="320" t="s">
        <v>101</v>
      </c>
      <c r="C17" s="271"/>
      <c r="D17" s="258"/>
      <c r="E17" s="271"/>
    </row>
    <row r="18" spans="1:5" s="207" customFormat="1" ht="24.75" customHeight="1">
      <c r="A18" s="322">
        <v>3243101</v>
      </c>
      <c r="B18" s="320" t="s">
        <v>348</v>
      </c>
      <c r="C18" s="271"/>
      <c r="D18" s="258"/>
      <c r="E18" s="271"/>
    </row>
    <row r="19" spans="1:5" s="207" customFormat="1" ht="24.75" customHeight="1">
      <c r="A19" s="254">
        <v>3244101</v>
      </c>
      <c r="B19" s="320" t="s">
        <v>104</v>
      </c>
      <c r="C19" s="271"/>
      <c r="D19" s="271"/>
      <c r="E19" s="271"/>
    </row>
    <row r="20" spans="1:5" s="207" customFormat="1" ht="24.75" customHeight="1">
      <c r="A20" s="254">
        <v>3251104</v>
      </c>
      <c r="B20" s="320" t="s">
        <v>349</v>
      </c>
      <c r="C20" s="271"/>
      <c r="D20" s="271"/>
      <c r="E20" s="271"/>
    </row>
    <row r="21" spans="1:5" s="207" customFormat="1" ht="24.75" customHeight="1">
      <c r="A21" s="322">
        <v>3251109</v>
      </c>
      <c r="B21" s="320" t="s">
        <v>106</v>
      </c>
      <c r="C21" s="271"/>
      <c r="D21" s="271"/>
      <c r="E21" s="271"/>
    </row>
    <row r="22" spans="1:5" s="207" customFormat="1" ht="24.75" customHeight="1">
      <c r="A22" s="322">
        <v>3255101</v>
      </c>
      <c r="B22" s="320" t="s">
        <v>107</v>
      </c>
      <c r="C22" s="271"/>
      <c r="D22" s="271"/>
      <c r="E22" s="271"/>
    </row>
    <row r="23" spans="1:5" s="207" customFormat="1" ht="24.75" customHeight="1">
      <c r="A23" s="322">
        <v>3255104</v>
      </c>
      <c r="B23" s="320" t="s">
        <v>227</v>
      </c>
      <c r="C23" s="271"/>
      <c r="D23" s="271"/>
      <c r="E23" s="271"/>
    </row>
    <row r="24" spans="1:5" s="207" customFormat="1" ht="24.75" customHeight="1">
      <c r="A24" s="322">
        <v>3257104</v>
      </c>
      <c r="B24" s="320" t="s">
        <v>285</v>
      </c>
      <c r="C24" s="271"/>
      <c r="D24" s="271"/>
      <c r="E24" s="271"/>
    </row>
    <row r="25" spans="1:5" s="207" customFormat="1" ht="24.75" customHeight="1">
      <c r="A25" s="322">
        <v>3257301</v>
      </c>
      <c r="B25" s="320" t="s">
        <v>111</v>
      </c>
      <c r="C25" s="271"/>
      <c r="D25" s="271"/>
      <c r="E25" s="271"/>
    </row>
    <row r="26" spans="1:5" s="207" customFormat="1" ht="24.75" customHeight="1">
      <c r="A26" s="322">
        <v>3258101</v>
      </c>
      <c r="B26" s="320" t="s">
        <v>112</v>
      </c>
      <c r="C26" s="271"/>
      <c r="D26" s="271"/>
      <c r="E26" s="271"/>
    </row>
    <row r="27" spans="1:5" s="207" customFormat="1" ht="24.75" customHeight="1">
      <c r="A27" s="322">
        <v>4211101</v>
      </c>
      <c r="B27" s="320" t="s">
        <v>350</v>
      </c>
      <c r="C27" s="271"/>
      <c r="D27" s="271"/>
      <c r="E27" s="271"/>
    </row>
    <row r="28" spans="1:5" s="207" customFormat="1" ht="24.75" customHeight="1">
      <c r="A28" s="322"/>
      <c r="B28" s="320"/>
      <c r="C28" s="271"/>
      <c r="D28" s="271"/>
      <c r="E28" s="271"/>
    </row>
    <row r="29" spans="1:5" s="207" customFormat="1" ht="24.75" customHeight="1">
      <c r="A29" s="322"/>
      <c r="B29" s="320"/>
      <c r="C29" s="271"/>
      <c r="D29" s="271"/>
      <c r="E29" s="271"/>
    </row>
    <row r="30" spans="1:5" s="207" customFormat="1" ht="24.75" customHeight="1">
      <c r="A30" s="322"/>
      <c r="B30" s="320"/>
      <c r="C30" s="271"/>
      <c r="D30" s="271"/>
      <c r="E30" s="271"/>
    </row>
    <row r="31" spans="1:5" s="207" customFormat="1" ht="24.75" customHeight="1">
      <c r="A31" s="272"/>
      <c r="B31" s="273" t="s">
        <v>288</v>
      </c>
      <c r="C31" s="274"/>
      <c r="D31" s="274"/>
      <c r="E31" s="274"/>
    </row>
    <row r="36" ht="12" customHeight="1"/>
    <row r="37" ht="12" customHeight="1"/>
    <row r="38" ht="12" customHeight="1"/>
    <row r="39" spans="1:6" ht="19.5">
      <c r="A39" s="350" t="s">
        <v>341</v>
      </c>
      <c r="B39" s="350"/>
      <c r="C39" s="350"/>
      <c r="D39" s="350"/>
      <c r="E39" s="350"/>
      <c r="F39" s="350"/>
    </row>
    <row r="42" spans="1:6" ht="15.75">
      <c r="A42" s="351" t="s">
        <v>351</v>
      </c>
      <c r="B42" s="351"/>
      <c r="C42" s="351"/>
      <c r="D42" s="351"/>
      <c r="E42" s="351"/>
      <c r="F42" s="351"/>
    </row>
    <row r="50" spans="1:5" ht="21.75">
      <c r="A50" s="347" t="s">
        <v>0</v>
      </c>
      <c r="B50" s="347"/>
      <c r="C50" s="347"/>
      <c r="D50" s="347"/>
      <c r="E50" s="347"/>
    </row>
    <row r="51" spans="1:5" ht="19.5">
      <c r="A51" s="348" t="s">
        <v>284</v>
      </c>
      <c r="B51" s="348"/>
      <c r="C51" s="348"/>
      <c r="D51" s="348"/>
      <c r="E51" s="348"/>
    </row>
    <row r="52" spans="1:5" ht="19.5">
      <c r="A52" s="349" t="s">
        <v>283</v>
      </c>
      <c r="B52" s="349"/>
      <c r="C52" s="349"/>
      <c r="D52" s="349"/>
      <c r="E52" s="349"/>
    </row>
    <row r="53" spans="1:5" ht="19.5">
      <c r="A53" s="349" t="s">
        <v>300</v>
      </c>
      <c r="B53" s="349"/>
      <c r="C53" s="349"/>
      <c r="D53" s="349"/>
      <c r="E53" s="349"/>
    </row>
    <row r="54" spans="1:5" ht="19.5" customHeight="1">
      <c r="A54" s="349" t="s">
        <v>287</v>
      </c>
      <c r="B54" s="349"/>
      <c r="C54" s="349"/>
      <c r="D54" s="349"/>
      <c r="E54" s="349"/>
    </row>
    <row r="56" spans="1:5" ht="21.75">
      <c r="A56" s="358" t="s">
        <v>363</v>
      </c>
      <c r="B56" s="358"/>
      <c r="C56" s="358"/>
      <c r="D56" s="358"/>
      <c r="E56" s="358"/>
    </row>
    <row r="57" spans="1:5" ht="19.5">
      <c r="A57" s="357" t="s">
        <v>352</v>
      </c>
      <c r="B57" s="357"/>
      <c r="C57" s="357"/>
      <c r="D57" s="357"/>
      <c r="E57" s="357"/>
    </row>
    <row r="58" spans="1:5" ht="19.5">
      <c r="A58" s="318"/>
      <c r="B58" s="318"/>
      <c r="C58" s="318"/>
      <c r="D58" s="318"/>
      <c r="E58" s="318"/>
    </row>
    <row r="59" spans="1:5" ht="19.5">
      <c r="A59" s="318"/>
      <c r="B59" s="318"/>
      <c r="C59" s="318"/>
      <c r="D59" s="318"/>
      <c r="E59" s="318"/>
    </row>
    <row r="60" spans="1:5" ht="15.75">
      <c r="A60" s="361" t="s">
        <v>79</v>
      </c>
      <c r="B60" s="361" t="s">
        <v>81</v>
      </c>
      <c r="C60" s="359" t="s">
        <v>248</v>
      </c>
      <c r="D60" s="359" t="s">
        <v>322</v>
      </c>
      <c r="E60" s="359" t="s">
        <v>323</v>
      </c>
    </row>
    <row r="61" spans="1:5" ht="15.75">
      <c r="A61" s="362"/>
      <c r="B61" s="362"/>
      <c r="C61" s="360"/>
      <c r="D61" s="360"/>
      <c r="E61" s="360"/>
    </row>
    <row r="62" spans="1:5" ht="15.75">
      <c r="A62" s="216">
        <v>1</v>
      </c>
      <c r="B62" s="216">
        <v>2</v>
      </c>
      <c r="C62" s="216">
        <v>4</v>
      </c>
      <c r="D62" s="216">
        <v>5</v>
      </c>
      <c r="E62" s="216" t="s">
        <v>251</v>
      </c>
    </row>
    <row r="63" spans="1:5" ht="19.5">
      <c r="A63" s="254">
        <v>3111332</v>
      </c>
      <c r="B63" s="320" t="s">
        <v>86</v>
      </c>
      <c r="C63" s="271"/>
      <c r="D63" s="271"/>
      <c r="E63" s="271"/>
    </row>
    <row r="64" spans="1:5" ht="19.5">
      <c r="A64" s="322">
        <v>3211119</v>
      </c>
      <c r="B64" s="320" t="s">
        <v>94</v>
      </c>
      <c r="C64" s="271"/>
      <c r="D64" s="271"/>
      <c r="E64" s="271"/>
    </row>
    <row r="65" spans="1:5" ht="19.5">
      <c r="A65" s="322">
        <v>3231201</v>
      </c>
      <c r="B65" s="320" t="s">
        <v>101</v>
      </c>
      <c r="C65" s="271"/>
      <c r="D65" s="258"/>
      <c r="E65" s="271"/>
    </row>
    <row r="66" spans="1:5" ht="19.5">
      <c r="A66" s="322">
        <v>3243101</v>
      </c>
      <c r="B66" s="320" t="s">
        <v>348</v>
      </c>
      <c r="C66" s="271"/>
      <c r="D66" s="258"/>
      <c r="E66" s="271"/>
    </row>
    <row r="67" spans="1:5" ht="19.5">
      <c r="A67" s="254">
        <v>3244101</v>
      </c>
      <c r="B67" s="320" t="s">
        <v>104</v>
      </c>
      <c r="C67" s="271"/>
      <c r="D67" s="271"/>
      <c r="E67" s="271"/>
    </row>
    <row r="68" spans="1:5" ht="19.5">
      <c r="A68" s="254">
        <v>3251104</v>
      </c>
      <c r="B68" s="320" t="s">
        <v>349</v>
      </c>
      <c r="C68" s="271"/>
      <c r="D68" s="271"/>
      <c r="E68" s="271"/>
    </row>
    <row r="69" spans="1:5" ht="19.5">
      <c r="A69" s="322">
        <v>3251109</v>
      </c>
      <c r="B69" s="320" t="s">
        <v>106</v>
      </c>
      <c r="C69" s="271"/>
      <c r="D69" s="271"/>
      <c r="E69" s="271"/>
    </row>
    <row r="70" spans="1:5" ht="19.5">
      <c r="A70" s="322">
        <v>3255101</v>
      </c>
      <c r="B70" s="320" t="s">
        <v>107</v>
      </c>
      <c r="C70" s="271"/>
      <c r="D70" s="271"/>
      <c r="E70" s="271"/>
    </row>
    <row r="71" spans="1:5" ht="19.5">
      <c r="A71" s="322">
        <v>3255104</v>
      </c>
      <c r="B71" s="320" t="s">
        <v>227</v>
      </c>
      <c r="C71" s="271"/>
      <c r="D71" s="271"/>
      <c r="E71" s="271"/>
    </row>
    <row r="72" spans="1:5" ht="19.5">
      <c r="A72" s="322">
        <v>3257104</v>
      </c>
      <c r="B72" s="320" t="s">
        <v>285</v>
      </c>
      <c r="C72" s="271"/>
      <c r="D72" s="271"/>
      <c r="E72" s="271"/>
    </row>
    <row r="73" spans="1:5" ht="19.5">
      <c r="A73" s="322">
        <v>3257301</v>
      </c>
      <c r="B73" s="320" t="s">
        <v>111</v>
      </c>
      <c r="C73" s="271"/>
      <c r="D73" s="271"/>
      <c r="E73" s="271"/>
    </row>
    <row r="74" spans="1:5" ht="19.5">
      <c r="A74" s="322">
        <v>3258101</v>
      </c>
      <c r="B74" s="320" t="s">
        <v>112</v>
      </c>
      <c r="C74" s="271"/>
      <c r="D74" s="271"/>
      <c r="E74" s="271"/>
    </row>
    <row r="75" spans="1:5" ht="19.5">
      <c r="A75" s="322">
        <v>4211101</v>
      </c>
      <c r="B75" s="320" t="s">
        <v>350</v>
      </c>
      <c r="C75" s="271"/>
      <c r="D75" s="271"/>
      <c r="E75" s="271"/>
    </row>
    <row r="76" spans="1:5" ht="19.5">
      <c r="A76" s="254"/>
      <c r="B76" s="260"/>
      <c r="C76" s="271"/>
      <c r="D76" s="271"/>
      <c r="E76" s="271"/>
    </row>
    <row r="77" spans="1:5" ht="19.5">
      <c r="A77" s="254"/>
      <c r="B77" s="260"/>
      <c r="C77" s="271"/>
      <c r="D77" s="271"/>
      <c r="E77" s="271"/>
    </row>
    <row r="78" spans="1:5" ht="19.5">
      <c r="A78" s="254"/>
      <c r="B78" s="260"/>
      <c r="C78" s="271"/>
      <c r="D78" s="271"/>
      <c r="E78" s="271"/>
    </row>
    <row r="79" spans="1:5" ht="19.5">
      <c r="A79" s="254"/>
      <c r="B79" s="260"/>
      <c r="C79" s="271"/>
      <c r="D79" s="271"/>
      <c r="E79" s="271"/>
    </row>
    <row r="80" spans="1:5" ht="19.5">
      <c r="A80" s="254"/>
      <c r="B80" s="260"/>
      <c r="C80" s="271"/>
      <c r="D80" s="271"/>
      <c r="E80" s="271"/>
    </row>
    <row r="81" spans="1:5" ht="19.5">
      <c r="A81" s="254"/>
      <c r="B81" s="260"/>
      <c r="C81" s="271"/>
      <c r="D81" s="271"/>
      <c r="E81" s="271"/>
    </row>
    <row r="82" spans="1:5" ht="19.5">
      <c r="A82" s="272"/>
      <c r="B82" s="273" t="s">
        <v>288</v>
      </c>
      <c r="C82" s="274"/>
      <c r="D82" s="274"/>
      <c r="E82" s="274"/>
    </row>
    <row r="88" spans="1:5" ht="19.5">
      <c r="A88" s="350" t="s">
        <v>302</v>
      </c>
      <c r="B88" s="350"/>
      <c r="C88" s="350"/>
      <c r="D88" s="350"/>
      <c r="E88" s="350"/>
    </row>
    <row r="89" spans="1:6" ht="15.75">
      <c r="A89" s="351" t="s">
        <v>351</v>
      </c>
      <c r="B89" s="351"/>
      <c r="C89" s="351"/>
      <c r="D89" s="351"/>
      <c r="E89" s="351"/>
      <c r="F89" s="351"/>
    </row>
  </sheetData>
  <sheetProtection/>
  <mergeCells count="28">
    <mergeCell ref="A88:E88"/>
    <mergeCell ref="A53:E53"/>
    <mergeCell ref="A54:E54"/>
    <mergeCell ref="A56:E56"/>
    <mergeCell ref="A60:A61"/>
    <mergeCell ref="B60:B61"/>
    <mergeCell ref="C60:C61"/>
    <mergeCell ref="D60:D61"/>
    <mergeCell ref="E60:E61"/>
    <mergeCell ref="A57:E57"/>
    <mergeCell ref="C12:C13"/>
    <mergeCell ref="A50:E50"/>
    <mergeCell ref="A51:E51"/>
    <mergeCell ref="A52:E52"/>
    <mergeCell ref="A39:F39"/>
    <mergeCell ref="D12:D13"/>
    <mergeCell ref="A12:A13"/>
    <mergeCell ref="B12:B13"/>
    <mergeCell ref="A89:F89"/>
    <mergeCell ref="A42:F42"/>
    <mergeCell ref="A9:E9"/>
    <mergeCell ref="A1:E1"/>
    <mergeCell ref="A2:E2"/>
    <mergeCell ref="A3:E3"/>
    <mergeCell ref="A5:E5"/>
    <mergeCell ref="A6:E6"/>
    <mergeCell ref="A8:E8"/>
    <mergeCell ref="E12:E13"/>
  </mergeCells>
  <printOptions/>
  <pageMargins left="0.75" right="0.25" top="1" bottom="0.25" header="0.3" footer="0.3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23"/>
  <sheetViews>
    <sheetView zoomScalePageLayoutView="0" workbookViewId="0" topLeftCell="A1">
      <selection activeCell="E12" sqref="E12:F12"/>
    </sheetView>
  </sheetViews>
  <sheetFormatPr defaultColWidth="9.140625" defaultRowHeight="15"/>
  <cols>
    <col min="1" max="1" width="7.57421875" style="230" customWidth="1"/>
    <col min="2" max="2" width="11.57421875" style="230" customWidth="1"/>
    <col min="3" max="3" width="14.57421875" style="230" bestFit="1" customWidth="1"/>
    <col min="4" max="4" width="35.140625" style="230" customWidth="1"/>
    <col min="5" max="5" width="13.8515625" style="230" customWidth="1"/>
    <col min="6" max="6" width="19.421875" style="230" customWidth="1"/>
    <col min="7" max="7" width="3.28125" style="234" bestFit="1" customWidth="1"/>
    <col min="8" max="37" width="9.140625" style="249" customWidth="1"/>
    <col min="38" max="16384" width="9.140625" style="230" customWidth="1"/>
  </cols>
  <sheetData>
    <row r="1" spans="1:37" ht="26.25" customHeight="1">
      <c r="A1" s="392" t="s">
        <v>0</v>
      </c>
      <c r="B1" s="392"/>
      <c r="C1" s="392"/>
      <c r="D1" s="392"/>
      <c r="E1" s="392"/>
      <c r="F1" s="392"/>
      <c r="G1" s="229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7" ht="16.5" customHeight="1">
      <c r="A2" s="344" t="s">
        <v>339</v>
      </c>
      <c r="B2" s="344"/>
      <c r="C2" s="344"/>
      <c r="D2" s="344"/>
      <c r="E2" s="344"/>
      <c r="F2" s="344"/>
      <c r="G2" s="232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1:37" ht="16.5" customHeight="1">
      <c r="A3" s="344" t="s">
        <v>340</v>
      </c>
      <c r="B3" s="344"/>
      <c r="C3" s="344"/>
      <c r="D3" s="344"/>
      <c r="E3" s="344"/>
      <c r="F3" s="344"/>
      <c r="G3" s="232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</row>
    <row r="4" spans="1:37" ht="16.5" customHeight="1">
      <c r="A4" s="314"/>
      <c r="B4" s="314"/>
      <c r="C4" s="314"/>
      <c r="D4" s="314"/>
      <c r="E4" s="314"/>
      <c r="F4" s="314"/>
      <c r="G4" s="232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</row>
    <row r="5" spans="1:37" ht="16.5" customHeight="1">
      <c r="A5" s="344" t="s">
        <v>345</v>
      </c>
      <c r="B5" s="344"/>
      <c r="C5" s="344"/>
      <c r="D5" s="344"/>
      <c r="E5" s="344"/>
      <c r="F5" s="344"/>
      <c r="G5" s="232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</row>
    <row r="6" spans="1:37" ht="15" customHeight="1">
      <c r="A6" s="344" t="s">
        <v>287</v>
      </c>
      <c r="B6" s="344"/>
      <c r="C6" s="344"/>
      <c r="D6" s="344"/>
      <c r="E6" s="344"/>
      <c r="F6" s="344"/>
      <c r="G6" s="232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</row>
    <row r="7" spans="1:37" ht="15" customHeight="1">
      <c r="A7" s="312"/>
      <c r="B7" s="312"/>
      <c r="C7" s="312"/>
      <c r="D7" s="312"/>
      <c r="E7" s="312"/>
      <c r="F7" s="312"/>
      <c r="G7" s="232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</row>
    <row r="8" spans="1:37" ht="23.25" customHeight="1">
      <c r="A8" s="388" t="s">
        <v>346</v>
      </c>
      <c r="B8" s="388"/>
      <c r="C8" s="388"/>
      <c r="D8" s="388"/>
      <c r="E8" s="388"/>
      <c r="F8" s="388"/>
      <c r="G8" s="232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</row>
    <row r="9" spans="1:37" ht="19.5" customHeight="1">
      <c r="A9" s="344" t="s">
        <v>354</v>
      </c>
      <c r="B9" s="344"/>
      <c r="C9" s="344"/>
      <c r="D9" s="344"/>
      <c r="E9" s="344"/>
      <c r="F9" s="344"/>
      <c r="G9" s="233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</row>
    <row r="10" spans="1:37" ht="20.25">
      <c r="A10" s="344" t="s">
        <v>297</v>
      </c>
      <c r="B10" s="344"/>
      <c r="C10" s="344"/>
      <c r="D10" s="344"/>
      <c r="E10" s="344"/>
      <c r="F10" s="344"/>
      <c r="G10" s="233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</row>
    <row r="11" spans="1:37" ht="20.25">
      <c r="A11" s="313"/>
      <c r="B11" s="313"/>
      <c r="C11" s="313"/>
      <c r="D11" s="313"/>
      <c r="E11" s="313"/>
      <c r="F11" s="313"/>
      <c r="G11" s="233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</row>
    <row r="12" spans="1:37" ht="21" thickBot="1">
      <c r="A12" s="231"/>
      <c r="B12" s="231"/>
      <c r="C12" s="231"/>
      <c r="D12" s="231"/>
      <c r="E12" s="377"/>
      <c r="F12" s="377"/>
      <c r="G12" s="233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</row>
    <row r="13" spans="1:37" ht="19.5">
      <c r="A13" s="378" t="s">
        <v>289</v>
      </c>
      <c r="B13" s="379"/>
      <c r="C13" s="379"/>
      <c r="D13" s="379"/>
      <c r="E13" s="275" t="s">
        <v>290</v>
      </c>
      <c r="F13" s="276" t="s">
        <v>325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</row>
    <row r="14" spans="1:37" ht="20.25" customHeight="1" thickBot="1">
      <c r="A14" s="380" t="s">
        <v>355</v>
      </c>
      <c r="B14" s="381"/>
      <c r="C14" s="381"/>
      <c r="D14" s="381"/>
      <c r="E14" s="250" t="s">
        <v>299</v>
      </c>
      <c r="F14" s="309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</row>
    <row r="15" spans="1:37" ht="34.5" customHeight="1">
      <c r="A15" s="382" t="s">
        <v>298</v>
      </c>
      <c r="B15" s="383"/>
      <c r="C15" s="383"/>
      <c r="D15" s="384"/>
      <c r="E15" s="235"/>
      <c r="F15" s="385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</row>
    <row r="16" spans="1:37" ht="20.25" thickBot="1">
      <c r="A16" s="277" t="s">
        <v>291</v>
      </c>
      <c r="B16" s="278" t="s">
        <v>292</v>
      </c>
      <c r="C16" s="279" t="s">
        <v>293</v>
      </c>
      <c r="D16" s="279" t="s">
        <v>289</v>
      </c>
      <c r="E16" s="295"/>
      <c r="F16" s="386"/>
      <c r="G16" s="236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</row>
    <row r="17" spans="1:37" ht="16.5" customHeight="1">
      <c r="A17" s="237">
        <v>1</v>
      </c>
      <c r="B17" s="238"/>
      <c r="C17" s="239"/>
      <c r="D17" s="240"/>
      <c r="E17" s="296"/>
      <c r="F17" s="386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</row>
    <row r="18" spans="1:37" ht="16.5" customHeight="1">
      <c r="A18" s="237">
        <v>2</v>
      </c>
      <c r="B18" s="238"/>
      <c r="C18" s="239"/>
      <c r="D18" s="241"/>
      <c r="E18" s="297"/>
      <c r="F18" s="386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</row>
    <row r="19" spans="1:37" ht="16.5" customHeight="1">
      <c r="A19" s="237">
        <v>3</v>
      </c>
      <c r="B19" s="238"/>
      <c r="C19" s="239"/>
      <c r="D19" s="241"/>
      <c r="E19" s="298"/>
      <c r="F19" s="386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</row>
    <row r="20" spans="1:37" ht="16.5" customHeight="1">
      <c r="A20" s="251">
        <v>4</v>
      </c>
      <c r="B20" s="238"/>
      <c r="C20" s="239"/>
      <c r="D20" s="241"/>
      <c r="E20" s="325"/>
      <c r="F20" s="386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</row>
    <row r="21" spans="1:37" ht="17.25" customHeight="1" thickBot="1">
      <c r="A21" s="251">
        <v>5</v>
      </c>
      <c r="B21" s="238"/>
      <c r="C21" s="239"/>
      <c r="D21" s="241"/>
      <c r="E21" s="299"/>
      <c r="F21" s="387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</row>
    <row r="22" spans="1:37" ht="17.25" customHeight="1" thickBot="1">
      <c r="A22" s="242"/>
      <c r="B22" s="243"/>
      <c r="C22" s="244"/>
      <c r="D22" s="244"/>
      <c r="E22" s="300">
        <v>0</v>
      </c>
      <c r="F22" s="31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</row>
    <row r="23" spans="1:37" ht="21" thickBot="1">
      <c r="A23" s="363" t="s">
        <v>294</v>
      </c>
      <c r="B23" s="364"/>
      <c r="C23" s="364"/>
      <c r="D23" s="365"/>
      <c r="E23" s="245"/>
      <c r="F23" s="301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</row>
    <row r="24" spans="1:37" ht="18" customHeight="1">
      <c r="A24" s="389" t="s">
        <v>359</v>
      </c>
      <c r="B24" s="390"/>
      <c r="C24" s="390"/>
      <c r="D24" s="391"/>
      <c r="E24" s="246"/>
      <c r="F24" s="36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</row>
    <row r="25" spans="1:37" ht="21" thickBot="1">
      <c r="A25" s="372" t="s">
        <v>295</v>
      </c>
      <c r="B25" s="373"/>
      <c r="C25" s="374"/>
      <c r="D25" s="280"/>
      <c r="E25" s="302"/>
      <c r="F25" s="37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</row>
    <row r="26" spans="1:37" ht="19.5">
      <c r="A26" s="277" t="s">
        <v>291</v>
      </c>
      <c r="B26" s="278" t="s">
        <v>296</v>
      </c>
      <c r="C26" s="281" t="s">
        <v>293</v>
      </c>
      <c r="D26" s="281" t="s">
        <v>289</v>
      </c>
      <c r="E26" s="303"/>
      <c r="F26" s="37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</row>
    <row r="27" spans="1:37" ht="19.5">
      <c r="A27" s="326"/>
      <c r="B27" s="278"/>
      <c r="C27" s="281"/>
      <c r="D27" s="281"/>
      <c r="E27" s="298"/>
      <c r="F27" s="37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</row>
    <row r="28" spans="1:37" ht="19.5">
      <c r="A28" s="326"/>
      <c r="B28" s="278"/>
      <c r="C28" s="281"/>
      <c r="D28" s="281"/>
      <c r="E28" s="298"/>
      <c r="F28" s="37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</row>
    <row r="29" spans="1:37" ht="19.5">
      <c r="A29" s="282"/>
      <c r="B29" s="283"/>
      <c r="C29" s="281"/>
      <c r="D29" s="281"/>
      <c r="E29" s="298">
        <v>0</v>
      </c>
      <c r="F29" s="37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</row>
    <row r="30" spans="1:37" ht="19.5">
      <c r="A30" s="277"/>
      <c r="B30" s="278"/>
      <c r="C30" s="281"/>
      <c r="D30" s="281"/>
      <c r="E30" s="297"/>
      <c r="F30" s="371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</row>
    <row r="31" spans="1:37" ht="20.25" thickBot="1">
      <c r="A31" s="284"/>
      <c r="B31" s="285"/>
      <c r="C31" s="286"/>
      <c r="D31" s="286"/>
      <c r="E31" s="304">
        <v>0</v>
      </c>
      <c r="F31" s="311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</row>
    <row r="32" spans="1:37" ht="18.75" customHeight="1" thickBot="1">
      <c r="A32" s="375" t="s">
        <v>356</v>
      </c>
      <c r="B32" s="376"/>
      <c r="C32" s="376"/>
      <c r="D32" s="376"/>
      <c r="E32" s="247"/>
      <c r="F32" s="305"/>
      <c r="G32" s="236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</row>
    <row r="33" spans="1:37" ht="18.75" customHeight="1">
      <c r="A33" s="291"/>
      <c r="B33" s="291"/>
      <c r="C33" s="291"/>
      <c r="D33" s="291"/>
      <c r="E33" s="292"/>
      <c r="F33" s="293"/>
      <c r="G33" s="236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</row>
    <row r="34" spans="1:37" ht="18.75" customHeight="1">
      <c r="A34" s="291"/>
      <c r="B34" s="291"/>
      <c r="C34" s="291"/>
      <c r="D34" s="291"/>
      <c r="E34" s="292"/>
      <c r="F34" s="293"/>
      <c r="G34" s="236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</row>
    <row r="35" spans="1:37" ht="18.75" customHeight="1">
      <c r="A35" s="291"/>
      <c r="B35" s="291"/>
      <c r="C35" s="291"/>
      <c r="D35" s="291"/>
      <c r="E35" s="292"/>
      <c r="F35" s="293"/>
      <c r="G35" s="236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</row>
    <row r="36" spans="5:37" ht="15.75">
      <c r="E36" s="248"/>
      <c r="G36" s="236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</row>
    <row r="37" spans="5:37" ht="15.75">
      <c r="E37" s="248"/>
      <c r="G37" s="236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</row>
    <row r="38" spans="5:37" ht="15.75">
      <c r="E38" s="248"/>
      <c r="G38" s="236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</row>
    <row r="39" spans="1:6" ht="19.5">
      <c r="A39" s="350" t="s">
        <v>341</v>
      </c>
      <c r="B39" s="350"/>
      <c r="C39" s="350"/>
      <c r="D39" s="350"/>
      <c r="E39" s="350"/>
      <c r="F39" s="350"/>
    </row>
    <row r="44" spans="1:6" ht="21.75">
      <c r="A44" s="337" t="s">
        <v>0</v>
      </c>
      <c r="B44" s="337"/>
      <c r="C44" s="337"/>
      <c r="D44" s="337"/>
      <c r="E44" s="337"/>
      <c r="F44" s="337"/>
    </row>
    <row r="45" spans="1:6" ht="19.5">
      <c r="A45" s="344" t="s">
        <v>284</v>
      </c>
      <c r="B45" s="344"/>
      <c r="C45" s="344"/>
      <c r="D45" s="344"/>
      <c r="E45" s="344"/>
      <c r="F45" s="344"/>
    </row>
    <row r="46" spans="1:6" ht="19.5">
      <c r="A46" s="344" t="s">
        <v>283</v>
      </c>
      <c r="B46" s="344"/>
      <c r="C46" s="344"/>
      <c r="D46" s="344"/>
      <c r="E46" s="344"/>
      <c r="F46" s="344"/>
    </row>
    <row r="47" spans="1:6" ht="19.5">
      <c r="A47" s="314"/>
      <c r="B47" s="314"/>
      <c r="C47" s="314"/>
      <c r="D47" s="314"/>
      <c r="E47" s="314"/>
      <c r="F47" s="314"/>
    </row>
    <row r="48" spans="1:6" ht="19.5">
      <c r="A48" s="349" t="s">
        <v>317</v>
      </c>
      <c r="B48" s="349"/>
      <c r="C48" s="349"/>
      <c r="D48" s="349"/>
      <c r="E48" s="349"/>
      <c r="F48" s="349"/>
    </row>
    <row r="49" spans="1:6" ht="19.5">
      <c r="A49" s="344" t="s">
        <v>287</v>
      </c>
      <c r="B49" s="344"/>
      <c r="C49" s="344"/>
      <c r="D49" s="344"/>
      <c r="E49" s="344"/>
      <c r="F49" s="344"/>
    </row>
    <row r="50" spans="1:6" ht="16.5">
      <c r="A50" s="231"/>
      <c r="B50" s="231"/>
      <c r="C50" s="231"/>
      <c r="D50" s="231"/>
      <c r="E50" s="231"/>
      <c r="F50" s="231"/>
    </row>
    <row r="51" spans="1:6" ht="21.75">
      <c r="A51" s="388" t="s">
        <v>346</v>
      </c>
      <c r="B51" s="388"/>
      <c r="C51" s="388"/>
      <c r="D51" s="388"/>
      <c r="E51" s="388"/>
      <c r="F51" s="388"/>
    </row>
    <row r="52" spans="1:6" ht="19.5">
      <c r="A52" s="344" t="s">
        <v>357</v>
      </c>
      <c r="B52" s="344"/>
      <c r="C52" s="344"/>
      <c r="D52" s="344"/>
      <c r="E52" s="344"/>
      <c r="F52" s="344"/>
    </row>
    <row r="53" spans="1:6" ht="19.5">
      <c r="A53" s="344" t="s">
        <v>297</v>
      </c>
      <c r="B53" s="344"/>
      <c r="C53" s="344"/>
      <c r="D53" s="344"/>
      <c r="E53" s="344"/>
      <c r="F53" s="344"/>
    </row>
    <row r="54" spans="1:6" ht="19.5">
      <c r="A54" s="314"/>
      <c r="B54" s="314"/>
      <c r="C54" s="314"/>
      <c r="D54" s="314"/>
      <c r="E54" s="314"/>
      <c r="F54" s="314"/>
    </row>
    <row r="55" spans="1:6" ht="17.25" thickBot="1">
      <c r="A55" s="231"/>
      <c r="B55" s="231"/>
      <c r="C55" s="231"/>
      <c r="D55" s="231"/>
      <c r="E55" s="377"/>
      <c r="F55" s="377"/>
    </row>
    <row r="56" spans="1:6" ht="19.5">
      <c r="A56" s="378" t="s">
        <v>289</v>
      </c>
      <c r="B56" s="379"/>
      <c r="C56" s="379"/>
      <c r="D56" s="379"/>
      <c r="E56" s="275" t="s">
        <v>290</v>
      </c>
      <c r="F56" s="276" t="s">
        <v>325</v>
      </c>
    </row>
    <row r="57" spans="1:6" ht="18.75" customHeight="1" thickBot="1">
      <c r="A57" s="380" t="s">
        <v>358</v>
      </c>
      <c r="B57" s="381"/>
      <c r="C57" s="381"/>
      <c r="D57" s="381"/>
      <c r="E57" s="250" t="s">
        <v>299</v>
      </c>
      <c r="F57" s="309"/>
    </row>
    <row r="58" spans="1:6" ht="18" customHeight="1">
      <c r="A58" s="382" t="s">
        <v>298</v>
      </c>
      <c r="B58" s="383"/>
      <c r="C58" s="383"/>
      <c r="D58" s="384"/>
      <c r="E58" s="235"/>
      <c r="F58" s="385"/>
    </row>
    <row r="59" spans="1:6" ht="20.25" thickBot="1">
      <c r="A59" s="277" t="s">
        <v>291</v>
      </c>
      <c r="B59" s="278" t="s">
        <v>292</v>
      </c>
      <c r="C59" s="279" t="s">
        <v>293</v>
      </c>
      <c r="D59" s="279" t="s">
        <v>289</v>
      </c>
      <c r="E59" s="295"/>
      <c r="F59" s="386"/>
    </row>
    <row r="60" spans="1:6" ht="16.5" customHeight="1">
      <c r="A60" s="237">
        <v>1</v>
      </c>
      <c r="B60" s="238"/>
      <c r="C60" s="239"/>
      <c r="D60" s="240"/>
      <c r="E60" s="296"/>
      <c r="F60" s="386"/>
    </row>
    <row r="61" spans="1:6" ht="16.5" customHeight="1">
      <c r="A61" s="237">
        <v>2</v>
      </c>
      <c r="B61" s="238"/>
      <c r="C61" s="239"/>
      <c r="D61" s="241"/>
      <c r="E61" s="297"/>
      <c r="F61" s="386"/>
    </row>
    <row r="62" spans="1:6" ht="16.5" customHeight="1">
      <c r="A62" s="237">
        <v>3</v>
      </c>
      <c r="B62" s="238"/>
      <c r="C62" s="239"/>
      <c r="D62" s="241"/>
      <c r="E62" s="298"/>
      <c r="F62" s="386"/>
    </row>
    <row r="63" spans="1:6" ht="16.5" customHeight="1">
      <c r="A63" s="251">
        <v>4</v>
      </c>
      <c r="B63" s="238"/>
      <c r="C63" s="239"/>
      <c r="D63" s="241"/>
      <c r="E63" s="325"/>
      <c r="F63" s="386"/>
    </row>
    <row r="64" spans="1:6" ht="17.25" customHeight="1" thickBot="1">
      <c r="A64" s="251">
        <v>5</v>
      </c>
      <c r="B64" s="238"/>
      <c r="C64" s="239"/>
      <c r="D64" s="241"/>
      <c r="E64" s="299"/>
      <c r="F64" s="387"/>
    </row>
    <row r="65" spans="1:6" ht="17.25" customHeight="1" thickBot="1">
      <c r="A65" s="242"/>
      <c r="B65" s="243"/>
      <c r="C65" s="244"/>
      <c r="D65" s="244"/>
      <c r="E65" s="300">
        <v>0</v>
      </c>
      <c r="F65" s="310"/>
    </row>
    <row r="66" spans="1:6" ht="21" thickBot="1">
      <c r="A66" s="363" t="s">
        <v>294</v>
      </c>
      <c r="B66" s="364"/>
      <c r="C66" s="364"/>
      <c r="D66" s="365"/>
      <c r="E66" s="245"/>
      <c r="F66" s="301"/>
    </row>
    <row r="67" spans="1:6" ht="18" customHeight="1">
      <c r="A67" s="389" t="s">
        <v>359</v>
      </c>
      <c r="B67" s="390"/>
      <c r="C67" s="390"/>
      <c r="D67" s="391"/>
      <c r="E67" s="246"/>
      <c r="F67" s="369"/>
    </row>
    <row r="68" spans="1:6" ht="18.75" customHeight="1" thickBot="1">
      <c r="A68" s="372" t="s">
        <v>295</v>
      </c>
      <c r="B68" s="373"/>
      <c r="C68" s="374"/>
      <c r="D68" s="280"/>
      <c r="E68" s="302"/>
      <c r="F68" s="370"/>
    </row>
    <row r="69" spans="1:6" ht="19.5">
      <c r="A69" s="277" t="s">
        <v>291</v>
      </c>
      <c r="B69" s="278" t="s">
        <v>296</v>
      </c>
      <c r="C69" s="281" t="s">
        <v>293</v>
      </c>
      <c r="D69" s="281" t="s">
        <v>289</v>
      </c>
      <c r="E69" s="303"/>
      <c r="F69" s="370"/>
    </row>
    <row r="70" spans="1:6" ht="19.5">
      <c r="A70" s="282"/>
      <c r="B70" s="283"/>
      <c r="C70" s="281"/>
      <c r="D70" s="281"/>
      <c r="E70" s="298">
        <v>0</v>
      </c>
      <c r="F70" s="370"/>
    </row>
    <row r="71" spans="1:6" ht="19.5">
      <c r="A71" s="277"/>
      <c r="B71" s="278"/>
      <c r="C71" s="281"/>
      <c r="D71" s="281"/>
      <c r="E71" s="297"/>
      <c r="F71" s="371"/>
    </row>
    <row r="72" spans="1:6" ht="20.25" thickBot="1">
      <c r="A72" s="284"/>
      <c r="B72" s="285"/>
      <c r="C72" s="286"/>
      <c r="D72" s="286"/>
      <c r="E72" s="304">
        <v>0</v>
      </c>
      <c r="F72" s="311"/>
    </row>
    <row r="73" spans="1:6" ht="18.75" customHeight="1" thickBot="1">
      <c r="A73" s="375" t="s">
        <v>360</v>
      </c>
      <c r="B73" s="376"/>
      <c r="C73" s="376"/>
      <c r="D73" s="376"/>
      <c r="E73" s="247"/>
      <c r="F73" s="305"/>
    </row>
    <row r="74" spans="1:6" ht="20.25">
      <c r="A74" s="291"/>
      <c r="B74" s="291"/>
      <c r="C74" s="291"/>
      <c r="D74" s="291"/>
      <c r="E74" s="292"/>
      <c r="F74" s="293"/>
    </row>
    <row r="75" spans="1:6" ht="20.25">
      <c r="A75" s="291"/>
      <c r="B75" s="291"/>
      <c r="C75" s="291"/>
      <c r="D75" s="291"/>
      <c r="E75" s="292"/>
      <c r="F75" s="293"/>
    </row>
    <row r="76" spans="1:6" ht="20.25">
      <c r="A76" s="291"/>
      <c r="B76" s="291"/>
      <c r="C76" s="291"/>
      <c r="D76" s="291"/>
      <c r="E76" s="292"/>
      <c r="F76" s="293"/>
    </row>
    <row r="77" ht="15.75">
      <c r="E77" s="248"/>
    </row>
    <row r="78" ht="15.75">
      <c r="E78" s="248"/>
    </row>
    <row r="79" ht="15.75">
      <c r="E79" s="248"/>
    </row>
    <row r="80" spans="1:6" ht="19.5">
      <c r="A80" s="350" t="s">
        <v>306</v>
      </c>
      <c r="B80" s="350"/>
      <c r="C80" s="350"/>
      <c r="D80" s="350"/>
      <c r="E80" s="350"/>
      <c r="F80" s="350"/>
    </row>
    <row r="90" spans="1:6" ht="21.75">
      <c r="A90" s="337" t="s">
        <v>0</v>
      </c>
      <c r="B90" s="337"/>
      <c r="C90" s="337"/>
      <c r="D90" s="337"/>
      <c r="E90" s="337"/>
      <c r="F90" s="337"/>
    </row>
    <row r="91" spans="1:6" ht="19.5">
      <c r="A91" s="344" t="s">
        <v>284</v>
      </c>
      <c r="B91" s="344"/>
      <c r="C91" s="344"/>
      <c r="D91" s="344"/>
      <c r="E91" s="344"/>
      <c r="F91" s="344"/>
    </row>
    <row r="92" spans="1:6" ht="19.5">
      <c r="A92" s="344" t="s">
        <v>283</v>
      </c>
      <c r="B92" s="344"/>
      <c r="C92" s="344"/>
      <c r="D92" s="344"/>
      <c r="E92" s="344"/>
      <c r="F92" s="344"/>
    </row>
    <row r="93" spans="1:6" ht="19.5">
      <c r="A93" s="344" t="s">
        <v>300</v>
      </c>
      <c r="B93" s="344"/>
      <c r="C93" s="344"/>
      <c r="D93" s="344"/>
      <c r="E93" s="344"/>
      <c r="F93" s="344"/>
    </row>
    <row r="94" spans="1:6" ht="19.5">
      <c r="A94" s="344" t="s">
        <v>287</v>
      </c>
      <c r="B94" s="344"/>
      <c r="C94" s="344"/>
      <c r="D94" s="344"/>
      <c r="E94" s="344"/>
      <c r="F94" s="344"/>
    </row>
    <row r="95" spans="1:6" ht="16.5">
      <c r="A95" s="231"/>
      <c r="B95" s="231"/>
      <c r="C95" s="231"/>
      <c r="D95" s="231"/>
      <c r="E95" s="231"/>
      <c r="F95" s="231"/>
    </row>
    <row r="96" spans="1:6" ht="21.75">
      <c r="A96" s="388" t="s">
        <v>346</v>
      </c>
      <c r="B96" s="388"/>
      <c r="C96" s="388"/>
      <c r="D96" s="388"/>
      <c r="E96" s="388"/>
      <c r="F96" s="388"/>
    </row>
    <row r="97" spans="1:6" ht="19.5">
      <c r="A97" s="344" t="s">
        <v>347</v>
      </c>
      <c r="B97" s="344"/>
      <c r="C97" s="344"/>
      <c r="D97" s="344"/>
      <c r="E97" s="344"/>
      <c r="F97" s="344"/>
    </row>
    <row r="98" spans="1:6" ht="19.5">
      <c r="A98" s="344" t="s">
        <v>297</v>
      </c>
      <c r="B98" s="344"/>
      <c r="C98" s="344"/>
      <c r="D98" s="344"/>
      <c r="E98" s="344"/>
      <c r="F98" s="344"/>
    </row>
    <row r="99" spans="1:6" ht="17.25" thickBot="1">
      <c r="A99" s="231"/>
      <c r="B99" s="231"/>
      <c r="C99" s="231"/>
      <c r="D99" s="231"/>
      <c r="E99" s="377"/>
      <c r="F99" s="377"/>
    </row>
    <row r="100" spans="1:6" ht="19.5">
      <c r="A100" s="378" t="s">
        <v>289</v>
      </c>
      <c r="B100" s="379"/>
      <c r="C100" s="379"/>
      <c r="D100" s="379"/>
      <c r="E100" s="275" t="s">
        <v>290</v>
      </c>
      <c r="F100" s="276" t="s">
        <v>325</v>
      </c>
    </row>
    <row r="101" spans="1:6" ht="21" thickBot="1">
      <c r="A101" s="380" t="s">
        <v>303</v>
      </c>
      <c r="B101" s="381"/>
      <c r="C101" s="381"/>
      <c r="D101" s="381"/>
      <c r="E101" s="250" t="s">
        <v>299</v>
      </c>
      <c r="F101" s="309"/>
    </row>
    <row r="102" spans="1:6" ht="19.5">
      <c r="A102" s="382" t="s">
        <v>298</v>
      </c>
      <c r="B102" s="383"/>
      <c r="C102" s="383"/>
      <c r="D102" s="384"/>
      <c r="E102" s="235"/>
      <c r="F102" s="385"/>
    </row>
    <row r="103" spans="1:6" ht="20.25" thickBot="1">
      <c r="A103" s="277" t="s">
        <v>291</v>
      </c>
      <c r="B103" s="278" t="s">
        <v>292</v>
      </c>
      <c r="C103" s="279" t="s">
        <v>293</v>
      </c>
      <c r="D103" s="279" t="s">
        <v>289</v>
      </c>
      <c r="E103" s="295"/>
      <c r="F103" s="386"/>
    </row>
    <row r="104" spans="1:6" ht="18">
      <c r="A104" s="237">
        <v>1</v>
      </c>
      <c r="B104" s="238"/>
      <c r="C104" s="239"/>
      <c r="D104" s="240"/>
      <c r="E104" s="296"/>
      <c r="F104" s="386"/>
    </row>
    <row r="105" spans="1:6" ht="17.25">
      <c r="A105" s="237">
        <v>2</v>
      </c>
      <c r="B105" s="238"/>
      <c r="C105" s="239"/>
      <c r="D105" s="241"/>
      <c r="E105" s="297"/>
      <c r="F105" s="386"/>
    </row>
    <row r="106" spans="1:6" ht="17.25">
      <c r="A106" s="237">
        <v>3</v>
      </c>
      <c r="B106" s="238"/>
      <c r="C106" s="239"/>
      <c r="D106" s="241"/>
      <c r="E106" s="298"/>
      <c r="F106" s="386"/>
    </row>
    <row r="107" spans="1:6" ht="18" thickBot="1">
      <c r="A107" s="251">
        <v>4</v>
      </c>
      <c r="B107" s="238"/>
      <c r="C107" s="239"/>
      <c r="D107" s="241"/>
      <c r="E107" s="299"/>
      <c r="F107" s="387"/>
    </row>
    <row r="108" spans="1:6" ht="21" thickBot="1">
      <c r="A108" s="242"/>
      <c r="B108" s="243"/>
      <c r="C108" s="244"/>
      <c r="D108" s="244"/>
      <c r="E108" s="300">
        <v>0</v>
      </c>
      <c r="F108" s="310"/>
    </row>
    <row r="109" spans="1:6" ht="21" thickBot="1">
      <c r="A109" s="363" t="s">
        <v>294</v>
      </c>
      <c r="B109" s="364"/>
      <c r="C109" s="364"/>
      <c r="D109" s="365"/>
      <c r="E109" s="245"/>
      <c r="F109" s="301"/>
    </row>
    <row r="110" spans="1:6" ht="20.25">
      <c r="A110" s="366" t="s">
        <v>304</v>
      </c>
      <c r="B110" s="367"/>
      <c r="C110" s="367"/>
      <c r="D110" s="368"/>
      <c r="E110" s="246"/>
      <c r="F110" s="369"/>
    </row>
    <row r="111" spans="1:6" ht="21" thickBot="1">
      <c r="A111" s="372" t="s">
        <v>295</v>
      </c>
      <c r="B111" s="373"/>
      <c r="C111" s="374"/>
      <c r="D111" s="280"/>
      <c r="E111" s="302"/>
      <c r="F111" s="370"/>
    </row>
    <row r="112" spans="1:6" ht="19.5">
      <c r="A112" s="277" t="s">
        <v>291</v>
      </c>
      <c r="B112" s="278" t="s">
        <v>296</v>
      </c>
      <c r="C112" s="281" t="s">
        <v>293</v>
      </c>
      <c r="D112" s="281" t="s">
        <v>289</v>
      </c>
      <c r="E112" s="303"/>
      <c r="F112" s="370"/>
    </row>
    <row r="113" spans="1:6" ht="19.5">
      <c r="A113" s="282"/>
      <c r="B113" s="283"/>
      <c r="C113" s="281"/>
      <c r="D113" s="281"/>
      <c r="E113" s="298">
        <v>0</v>
      </c>
      <c r="F113" s="370"/>
    </row>
    <row r="114" spans="1:6" ht="19.5">
      <c r="A114" s="277"/>
      <c r="B114" s="278"/>
      <c r="C114" s="281"/>
      <c r="D114" s="281"/>
      <c r="E114" s="297"/>
      <c r="F114" s="371"/>
    </row>
    <row r="115" spans="1:6" ht="20.25" thickBot="1">
      <c r="A115" s="284"/>
      <c r="B115" s="285"/>
      <c r="C115" s="286"/>
      <c r="D115" s="286"/>
      <c r="E115" s="304">
        <v>0</v>
      </c>
      <c r="F115" s="311"/>
    </row>
    <row r="116" spans="1:6" ht="21" thickBot="1">
      <c r="A116" s="375" t="s">
        <v>305</v>
      </c>
      <c r="B116" s="376"/>
      <c r="C116" s="376"/>
      <c r="D116" s="376"/>
      <c r="E116" s="247"/>
      <c r="F116" s="305"/>
    </row>
    <row r="117" spans="1:6" ht="20.25">
      <c r="A117" s="291"/>
      <c r="B117" s="291"/>
      <c r="C117" s="291"/>
      <c r="D117" s="291"/>
      <c r="E117" s="292"/>
      <c r="F117" s="293"/>
    </row>
    <row r="118" spans="1:6" ht="20.25">
      <c r="A118" s="291"/>
      <c r="B118" s="291"/>
      <c r="C118" s="291"/>
      <c r="D118" s="291"/>
      <c r="E118" s="292"/>
      <c r="F118" s="293"/>
    </row>
    <row r="119" spans="1:6" ht="20.25">
      <c r="A119" s="291"/>
      <c r="B119" s="291"/>
      <c r="C119" s="291"/>
      <c r="D119" s="291"/>
      <c r="E119" s="292"/>
      <c r="F119" s="293"/>
    </row>
    <row r="120" ht="15.75">
      <c r="E120" s="248"/>
    </row>
    <row r="121" ht="15.75">
      <c r="E121" s="248"/>
    </row>
    <row r="122" ht="15.75">
      <c r="E122" s="248"/>
    </row>
    <row r="123" spans="1:6" ht="19.5">
      <c r="A123" s="350" t="s">
        <v>306</v>
      </c>
      <c r="B123" s="350"/>
      <c r="C123" s="350"/>
      <c r="D123" s="350"/>
      <c r="E123" s="350"/>
      <c r="F123" s="350"/>
    </row>
  </sheetData>
  <sheetProtection/>
  <mergeCells count="57">
    <mergeCell ref="A15:D15"/>
    <mergeCell ref="A23:D23"/>
    <mergeCell ref="F15:F21"/>
    <mergeCell ref="A9:F9"/>
    <mergeCell ref="A5:F5"/>
    <mergeCell ref="A10:F10"/>
    <mergeCell ref="E12:F12"/>
    <mergeCell ref="A13:D13"/>
    <mergeCell ref="A14:D14"/>
    <mergeCell ref="A48:F48"/>
    <mergeCell ref="A49:F49"/>
    <mergeCell ref="A39:F39"/>
    <mergeCell ref="A25:C25"/>
    <mergeCell ref="A32:D32"/>
    <mergeCell ref="A1:F1"/>
    <mergeCell ref="A2:F2"/>
    <mergeCell ref="A3:F3"/>
    <mergeCell ref="A6:F6"/>
    <mergeCell ref="A8:F8"/>
    <mergeCell ref="A73:D73"/>
    <mergeCell ref="A80:F80"/>
    <mergeCell ref="F58:F64"/>
    <mergeCell ref="A51:F51"/>
    <mergeCell ref="A52:F52"/>
    <mergeCell ref="A53:F53"/>
    <mergeCell ref="E55:F55"/>
    <mergeCell ref="A56:D56"/>
    <mergeCell ref="A57:D57"/>
    <mergeCell ref="F24:F30"/>
    <mergeCell ref="F67:F71"/>
    <mergeCell ref="A58:D58"/>
    <mergeCell ref="A66:D66"/>
    <mergeCell ref="A67:D67"/>
    <mergeCell ref="A68:C68"/>
    <mergeCell ref="A24:D24"/>
    <mergeCell ref="A44:F44"/>
    <mergeCell ref="A45:F45"/>
    <mergeCell ref="A46:F46"/>
    <mergeCell ref="A90:F90"/>
    <mergeCell ref="A91:F91"/>
    <mergeCell ref="A92:F92"/>
    <mergeCell ref="A93:F93"/>
    <mergeCell ref="A94:F94"/>
    <mergeCell ref="A96:F96"/>
    <mergeCell ref="A97:F97"/>
    <mergeCell ref="A98:F98"/>
    <mergeCell ref="E99:F99"/>
    <mergeCell ref="A100:D100"/>
    <mergeCell ref="A101:D101"/>
    <mergeCell ref="A102:D102"/>
    <mergeCell ref="F102:F107"/>
    <mergeCell ref="A109:D109"/>
    <mergeCell ref="A110:D110"/>
    <mergeCell ref="F110:F114"/>
    <mergeCell ref="A111:C111"/>
    <mergeCell ref="A116:D116"/>
    <mergeCell ref="A123:F123"/>
  </mergeCells>
  <printOptions/>
  <pageMargins left="0.75" right="0.25" top="1" bottom="1" header="0.3" footer="0.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12.00390625" style="141" customWidth="1"/>
    <col min="2" max="2" width="36.421875" style="141" customWidth="1"/>
    <col min="3" max="3" width="8.8515625" style="141" customWidth="1"/>
    <col min="4" max="9" width="9.57421875" style="141" customWidth="1"/>
    <col min="10" max="11" width="9.57421875" style="150" customWidth="1"/>
    <col min="12" max="12" width="9.57421875" style="141" customWidth="1"/>
    <col min="13" max="16384" width="9.140625" style="141" customWidth="1"/>
  </cols>
  <sheetData>
    <row r="1" spans="1:12" ht="21.75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19.5">
      <c r="A2" s="348" t="s">
        <v>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9.5">
      <c r="A3" s="348" t="s">
        <v>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19.5" customHeight="1">
      <c r="A4" s="349" t="s">
        <v>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2" ht="19.5">
      <c r="A5" s="393" t="s">
        <v>233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19.5">
      <c r="A6" s="199"/>
      <c r="B6" s="199"/>
      <c r="C6" s="199"/>
      <c r="D6" s="199"/>
      <c r="E6" s="199"/>
      <c r="F6" s="199"/>
      <c r="G6" s="199"/>
      <c r="H6" s="199"/>
      <c r="I6" s="199"/>
      <c r="J6" s="395" t="s">
        <v>234</v>
      </c>
      <c r="K6" s="395"/>
      <c r="L6" s="395"/>
    </row>
    <row r="7" spans="1:12" s="144" customFormat="1" ht="37.5" customHeight="1">
      <c r="A7" s="142" t="s">
        <v>79</v>
      </c>
      <c r="B7" s="142" t="s">
        <v>81</v>
      </c>
      <c r="C7" s="142" t="s">
        <v>241</v>
      </c>
      <c r="D7" s="143" t="s">
        <v>238</v>
      </c>
      <c r="E7" s="143" t="s">
        <v>235</v>
      </c>
      <c r="F7" s="143" t="s">
        <v>180</v>
      </c>
      <c r="G7" s="143" t="s">
        <v>239</v>
      </c>
      <c r="H7" s="143" t="s">
        <v>236</v>
      </c>
      <c r="I7" s="143" t="s">
        <v>180</v>
      </c>
      <c r="J7" s="201" t="s">
        <v>237</v>
      </c>
      <c r="K7" s="201" t="s">
        <v>240</v>
      </c>
      <c r="L7" s="143" t="s">
        <v>180</v>
      </c>
    </row>
    <row r="8" spans="1:12" s="147" customFormat="1" ht="12">
      <c r="A8" s="146">
        <v>1</v>
      </c>
      <c r="B8" s="146">
        <v>2</v>
      </c>
      <c r="C8" s="146"/>
      <c r="D8" s="146">
        <v>3</v>
      </c>
      <c r="E8" s="146">
        <v>4</v>
      </c>
      <c r="F8" s="146">
        <v>5</v>
      </c>
      <c r="G8" s="146">
        <v>6</v>
      </c>
      <c r="H8" s="146">
        <v>7</v>
      </c>
      <c r="I8" s="146">
        <v>8</v>
      </c>
      <c r="J8" s="191">
        <v>9</v>
      </c>
      <c r="K8" s="191">
        <v>10</v>
      </c>
      <c r="L8" s="146">
        <v>11</v>
      </c>
    </row>
    <row r="9" spans="1:12" s="150" customFormat="1" ht="15.75">
      <c r="A9" s="394" t="s">
        <v>82</v>
      </c>
      <c r="B9" s="394"/>
      <c r="C9" s="198"/>
      <c r="D9" s="198"/>
      <c r="E9" s="198"/>
      <c r="F9" s="198"/>
      <c r="G9" s="198"/>
      <c r="H9" s="198"/>
      <c r="I9" s="198"/>
      <c r="J9" s="149"/>
      <c r="K9" s="149"/>
      <c r="L9" s="149"/>
    </row>
    <row r="10" spans="1:12" s="150" customFormat="1" ht="15.75">
      <c r="A10" s="151">
        <v>31</v>
      </c>
      <c r="B10" s="149" t="s">
        <v>83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s="150" customFormat="1" ht="15.75">
      <c r="A11" s="151">
        <v>3111</v>
      </c>
      <c r="B11" s="149" t="s">
        <v>84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ht="15.75">
      <c r="A12" s="152">
        <v>3111101</v>
      </c>
      <c r="B12" s="153" t="s">
        <v>85</v>
      </c>
      <c r="C12" s="165">
        <f>+'প্রাপ্ত বাজেট ভেরিয়েন্স'!C11/100000</f>
        <v>50</v>
      </c>
      <c r="D12" s="154">
        <v>14</v>
      </c>
      <c r="E12" s="154">
        <v>13.87</v>
      </c>
      <c r="F12" s="154">
        <f>+D12-E12</f>
        <v>0.13000000000000078</v>
      </c>
      <c r="G12" s="154">
        <v>14</v>
      </c>
      <c r="H12" s="154">
        <v>0</v>
      </c>
      <c r="I12" s="154">
        <f>+G12-H12</f>
        <v>14</v>
      </c>
      <c r="J12" s="157">
        <f>+D12+G12</f>
        <v>28</v>
      </c>
      <c r="K12" s="157">
        <f>+E12+H12</f>
        <v>13.87</v>
      </c>
      <c r="L12" s="155">
        <f>+J12-K12</f>
        <v>14.13</v>
      </c>
    </row>
    <row r="13" spans="1:12" ht="15.75">
      <c r="A13" s="152">
        <v>3111332</v>
      </c>
      <c r="B13" s="153" t="s">
        <v>86</v>
      </c>
      <c r="C13" s="165">
        <f>+'প্রাপ্ত বাজেট ভেরিয়েন্স'!C12/100000</f>
        <v>82</v>
      </c>
      <c r="D13" s="155">
        <v>72</v>
      </c>
      <c r="E13" s="155">
        <v>71.43</v>
      </c>
      <c r="F13" s="154">
        <f>+D13-E13</f>
        <v>0.5699999999999932</v>
      </c>
      <c r="G13" s="155">
        <v>2</v>
      </c>
      <c r="H13" s="155">
        <v>0</v>
      </c>
      <c r="I13" s="154">
        <f>+G13-H13</f>
        <v>2</v>
      </c>
      <c r="J13" s="157">
        <f>+D13+G13</f>
        <v>74</v>
      </c>
      <c r="K13" s="157">
        <f>+E13+H13</f>
        <v>71.43</v>
      </c>
      <c r="L13" s="155">
        <f>+J13-K13</f>
        <v>2.569999999999993</v>
      </c>
    </row>
    <row r="14" spans="1:12" s="150" customFormat="1" ht="15.75">
      <c r="A14" s="192"/>
      <c r="B14" s="200" t="s">
        <v>175</v>
      </c>
      <c r="C14" s="157">
        <f>SUM(C12:C13)</f>
        <v>132</v>
      </c>
      <c r="D14" s="157">
        <f>SUM(D12:D13)</f>
        <v>86</v>
      </c>
      <c r="E14" s="157">
        <f aca="true" t="shared" si="0" ref="E14:L14">SUM(E12:E13)</f>
        <v>85.30000000000001</v>
      </c>
      <c r="F14" s="157">
        <f t="shared" si="0"/>
        <v>0.699999999999994</v>
      </c>
      <c r="G14" s="157">
        <f t="shared" si="0"/>
        <v>16</v>
      </c>
      <c r="H14" s="157">
        <f t="shared" si="0"/>
        <v>0</v>
      </c>
      <c r="I14" s="157">
        <f t="shared" si="0"/>
        <v>16</v>
      </c>
      <c r="J14" s="157">
        <f t="shared" si="0"/>
        <v>102</v>
      </c>
      <c r="K14" s="157">
        <f t="shared" si="0"/>
        <v>85.30000000000001</v>
      </c>
      <c r="L14" s="157">
        <f t="shared" si="0"/>
        <v>16.699999999999996</v>
      </c>
    </row>
    <row r="15" spans="1:12" ht="15.75">
      <c r="A15" s="152">
        <v>3211102</v>
      </c>
      <c r="B15" s="153" t="s">
        <v>87</v>
      </c>
      <c r="C15" s="165">
        <f>+'প্রাপ্ত বাজেট ভেরিয়েন্স'!C14/100000</f>
        <v>0.2</v>
      </c>
      <c r="D15" s="155">
        <v>0.05</v>
      </c>
      <c r="E15" s="155">
        <v>0.03</v>
      </c>
      <c r="F15" s="155">
        <f>+D15-E15</f>
        <v>0.020000000000000004</v>
      </c>
      <c r="G15" s="155">
        <v>0.05</v>
      </c>
      <c r="H15" s="155">
        <v>0</v>
      </c>
      <c r="I15" s="154">
        <f aca="true" t="shared" si="1" ref="I15:I47">+G15-H15</f>
        <v>0.05</v>
      </c>
      <c r="J15" s="157">
        <f aca="true" t="shared" si="2" ref="J15:J47">+D15+G15</f>
        <v>0.1</v>
      </c>
      <c r="K15" s="157">
        <f aca="true" t="shared" si="3" ref="K15:K47">+E15+H15</f>
        <v>0.03</v>
      </c>
      <c r="L15" s="155">
        <f aca="true" t="shared" si="4" ref="L15:L47">+J15-K15</f>
        <v>0.07</v>
      </c>
    </row>
    <row r="16" spans="1:12" ht="15.75">
      <c r="A16" s="152">
        <v>3211106</v>
      </c>
      <c r="B16" s="153" t="s">
        <v>88</v>
      </c>
      <c r="C16" s="165">
        <f>+'প্রাপ্ত বাজেট ভেরিয়েন্স'!C15/100000</f>
        <v>1.5</v>
      </c>
      <c r="D16" s="155">
        <v>0.37</v>
      </c>
      <c r="E16" s="155">
        <f>0.52-0.15</f>
        <v>0.37</v>
      </c>
      <c r="F16" s="155">
        <f aca="true" t="shared" si="5" ref="F16:F47">+D16-E16</f>
        <v>0</v>
      </c>
      <c r="G16" s="155">
        <v>0.37</v>
      </c>
      <c r="H16" s="155">
        <v>0.15</v>
      </c>
      <c r="I16" s="154">
        <f t="shared" si="1"/>
        <v>0.22</v>
      </c>
      <c r="J16" s="157">
        <f t="shared" si="2"/>
        <v>0.74</v>
      </c>
      <c r="K16" s="157">
        <f t="shared" si="3"/>
        <v>0.52</v>
      </c>
      <c r="L16" s="155">
        <f t="shared" si="4"/>
        <v>0.21999999999999997</v>
      </c>
    </row>
    <row r="17" spans="1:12" ht="15.75">
      <c r="A17" s="188">
        <v>3211107</v>
      </c>
      <c r="B17" s="153" t="s">
        <v>224</v>
      </c>
      <c r="C17" s="165">
        <f>+'প্রাপ্ত বাজেট ভেরিয়েন্স'!C16/100000</f>
        <v>12</v>
      </c>
      <c r="D17" s="155">
        <v>0</v>
      </c>
      <c r="E17" s="155">
        <v>0</v>
      </c>
      <c r="F17" s="155">
        <f t="shared" si="5"/>
        <v>0</v>
      </c>
      <c r="G17" s="155">
        <v>0</v>
      </c>
      <c r="H17" s="155">
        <v>0</v>
      </c>
      <c r="I17" s="154">
        <f t="shared" si="1"/>
        <v>0</v>
      </c>
      <c r="J17" s="157">
        <f t="shared" si="2"/>
        <v>0</v>
      </c>
      <c r="K17" s="157">
        <f t="shared" si="3"/>
        <v>0</v>
      </c>
      <c r="L17" s="155">
        <f t="shared" si="4"/>
        <v>0</v>
      </c>
    </row>
    <row r="18" spans="1:12" ht="15.75">
      <c r="A18" s="188">
        <v>3211109</v>
      </c>
      <c r="B18" s="189" t="s">
        <v>225</v>
      </c>
      <c r="C18" s="165">
        <f>+'প্রাপ্ত বাজেট ভেরিয়েন্স'!C17/100000</f>
        <v>0.5</v>
      </c>
      <c r="D18" s="155">
        <v>0.42</v>
      </c>
      <c r="E18" s="155">
        <v>0.23</v>
      </c>
      <c r="F18" s="155">
        <f t="shared" si="5"/>
        <v>0.18999999999999997</v>
      </c>
      <c r="G18" s="155">
        <v>0.25</v>
      </c>
      <c r="H18" s="155">
        <v>0</v>
      </c>
      <c r="I18" s="154">
        <f t="shared" si="1"/>
        <v>0.25</v>
      </c>
      <c r="J18" s="157">
        <f t="shared" si="2"/>
        <v>0.6699999999999999</v>
      </c>
      <c r="K18" s="157">
        <f t="shared" si="3"/>
        <v>0.23</v>
      </c>
      <c r="L18" s="155">
        <f t="shared" si="4"/>
        <v>0.43999999999999995</v>
      </c>
    </row>
    <row r="19" spans="1:12" ht="15.75">
      <c r="A19" s="188">
        <v>3211111</v>
      </c>
      <c r="B19" s="153" t="s">
        <v>91</v>
      </c>
      <c r="C19" s="165">
        <f>+'প্রাপ্ত বাজেট ভেরিয়েন্স'!C18/100000</f>
        <v>3.69</v>
      </c>
      <c r="D19" s="155">
        <v>1</v>
      </c>
      <c r="E19" s="155">
        <v>0.89</v>
      </c>
      <c r="F19" s="155">
        <f t="shared" si="5"/>
        <v>0.10999999999999999</v>
      </c>
      <c r="G19" s="155">
        <v>1</v>
      </c>
      <c r="H19" s="155">
        <v>0</v>
      </c>
      <c r="I19" s="154">
        <f t="shared" si="1"/>
        <v>1</v>
      </c>
      <c r="J19" s="157">
        <f t="shared" si="2"/>
        <v>2</v>
      </c>
      <c r="K19" s="157">
        <f t="shared" si="3"/>
        <v>0.89</v>
      </c>
      <c r="L19" s="155">
        <f t="shared" si="4"/>
        <v>1.1099999999999999</v>
      </c>
    </row>
    <row r="20" spans="1:12" ht="15.75">
      <c r="A20" s="188">
        <v>3211113</v>
      </c>
      <c r="B20" s="153" t="s">
        <v>92</v>
      </c>
      <c r="C20" s="165">
        <f>+'প্রাপ্ত বাজেট ভেরিয়েন্স'!C19/100000</f>
        <v>0.3</v>
      </c>
      <c r="D20" s="155">
        <v>0</v>
      </c>
      <c r="E20" s="155">
        <v>0</v>
      </c>
      <c r="F20" s="155">
        <f t="shared" si="5"/>
        <v>0</v>
      </c>
      <c r="G20" s="155">
        <v>0</v>
      </c>
      <c r="H20" s="155">
        <v>0</v>
      </c>
      <c r="I20" s="154">
        <f t="shared" si="1"/>
        <v>0</v>
      </c>
      <c r="J20" s="157">
        <f t="shared" si="2"/>
        <v>0</v>
      </c>
      <c r="K20" s="157">
        <f t="shared" si="3"/>
        <v>0</v>
      </c>
      <c r="L20" s="155">
        <f t="shared" si="4"/>
        <v>0</v>
      </c>
    </row>
    <row r="21" spans="1:12" ht="15.75">
      <c r="A21" s="188">
        <v>3211117</v>
      </c>
      <c r="B21" s="153" t="s">
        <v>93</v>
      </c>
      <c r="C21" s="165">
        <f>+'প্রাপ্ত বাজেট ভেরিয়েন্স'!C20/100000</f>
        <v>0.35</v>
      </c>
      <c r="D21" s="155">
        <v>0.1</v>
      </c>
      <c r="E21" s="155">
        <v>0.08</v>
      </c>
      <c r="F21" s="155">
        <f t="shared" si="5"/>
        <v>0.020000000000000004</v>
      </c>
      <c r="G21" s="155">
        <v>0.1</v>
      </c>
      <c r="H21" s="155">
        <v>0</v>
      </c>
      <c r="I21" s="154">
        <f t="shared" si="1"/>
        <v>0.1</v>
      </c>
      <c r="J21" s="157">
        <f t="shared" si="2"/>
        <v>0.2</v>
      </c>
      <c r="K21" s="157">
        <f t="shared" si="3"/>
        <v>0.08</v>
      </c>
      <c r="L21" s="155">
        <f t="shared" si="4"/>
        <v>0.12000000000000001</v>
      </c>
    </row>
    <row r="22" spans="1:12" ht="15.75">
      <c r="A22" s="188">
        <v>3211119</v>
      </c>
      <c r="B22" s="153" t="s">
        <v>94</v>
      </c>
      <c r="C22" s="165">
        <f>+'প্রাপ্ত বাজেট ভেরিয়েন্স'!C21/100000</f>
        <v>8.5</v>
      </c>
      <c r="D22" s="155">
        <v>10</v>
      </c>
      <c r="E22" s="155">
        <v>7.97</v>
      </c>
      <c r="F22" s="155">
        <f t="shared" si="5"/>
        <v>2.0300000000000002</v>
      </c>
      <c r="G22" s="155">
        <v>0</v>
      </c>
      <c r="H22" s="155">
        <v>0</v>
      </c>
      <c r="I22" s="154">
        <f t="shared" si="1"/>
        <v>0</v>
      </c>
      <c r="J22" s="157">
        <f t="shared" si="2"/>
        <v>10</v>
      </c>
      <c r="K22" s="157">
        <f t="shared" si="3"/>
        <v>7.97</v>
      </c>
      <c r="L22" s="155">
        <f t="shared" si="4"/>
        <v>2.0300000000000002</v>
      </c>
    </row>
    <row r="23" spans="1:12" ht="15.75">
      <c r="A23" s="188">
        <v>3211120</v>
      </c>
      <c r="B23" s="153" t="s">
        <v>95</v>
      </c>
      <c r="C23" s="165">
        <f>+'প্রাপ্ত বাজেট ভেরিয়েন্স'!C22/100000</f>
        <v>0.25</v>
      </c>
      <c r="D23" s="155">
        <v>0.06</v>
      </c>
      <c r="E23" s="155">
        <v>0.03</v>
      </c>
      <c r="F23" s="155">
        <f t="shared" si="5"/>
        <v>0.03</v>
      </c>
      <c r="G23" s="155">
        <v>0.06</v>
      </c>
      <c r="H23" s="155">
        <v>0</v>
      </c>
      <c r="I23" s="154">
        <f t="shared" si="1"/>
        <v>0.06</v>
      </c>
      <c r="J23" s="157">
        <f t="shared" si="2"/>
        <v>0.12</v>
      </c>
      <c r="K23" s="157">
        <f t="shared" si="3"/>
        <v>0.03</v>
      </c>
      <c r="L23" s="155">
        <f t="shared" si="4"/>
        <v>0.09</v>
      </c>
    </row>
    <row r="24" spans="1:12" ht="15.75">
      <c r="A24" s="188">
        <v>3211125</v>
      </c>
      <c r="B24" s="153" t="s">
        <v>96</v>
      </c>
      <c r="C24" s="165">
        <f>+'প্রাপ্ত বাজেট ভেরিয়েন্স'!C23/100000</f>
        <v>3</v>
      </c>
      <c r="D24" s="155">
        <v>0</v>
      </c>
      <c r="E24" s="155">
        <v>0</v>
      </c>
      <c r="F24" s="155">
        <f t="shared" si="5"/>
        <v>0</v>
      </c>
      <c r="G24" s="155">
        <v>0</v>
      </c>
      <c r="H24" s="155">
        <v>0</v>
      </c>
      <c r="I24" s="154">
        <f t="shared" si="1"/>
        <v>0</v>
      </c>
      <c r="J24" s="157">
        <f t="shared" si="2"/>
        <v>0</v>
      </c>
      <c r="K24" s="157">
        <f t="shared" si="3"/>
        <v>0</v>
      </c>
      <c r="L24" s="155">
        <f t="shared" si="4"/>
        <v>0</v>
      </c>
    </row>
    <row r="25" spans="1:12" ht="15.75">
      <c r="A25" s="188">
        <v>3211126</v>
      </c>
      <c r="B25" s="153" t="s">
        <v>97</v>
      </c>
      <c r="C25" s="165">
        <f>+'প্রাপ্ত বাজেট ভেরিয়েন্স'!C24/100000</f>
        <v>2</v>
      </c>
      <c r="D25" s="155">
        <v>0</v>
      </c>
      <c r="E25" s="155">
        <v>0</v>
      </c>
      <c r="F25" s="155">
        <f t="shared" si="5"/>
        <v>0</v>
      </c>
      <c r="G25" s="155">
        <v>0</v>
      </c>
      <c r="H25" s="155">
        <v>0</v>
      </c>
      <c r="I25" s="154">
        <f t="shared" si="1"/>
        <v>0</v>
      </c>
      <c r="J25" s="157">
        <f t="shared" si="2"/>
        <v>0</v>
      </c>
      <c r="K25" s="157">
        <f t="shared" si="3"/>
        <v>0</v>
      </c>
      <c r="L25" s="155">
        <f t="shared" si="4"/>
        <v>0</v>
      </c>
    </row>
    <row r="26" spans="1:12" ht="15.75">
      <c r="A26" s="188">
        <v>3211127</v>
      </c>
      <c r="B26" s="153" t="s">
        <v>98</v>
      </c>
      <c r="C26" s="165">
        <f>+'প্রাপ্ত বাজেট ভেরিয়েন্স'!C25/100000</f>
        <v>0.25</v>
      </c>
      <c r="D26" s="155">
        <v>0</v>
      </c>
      <c r="E26" s="155">
        <v>0</v>
      </c>
      <c r="F26" s="155">
        <f t="shared" si="5"/>
        <v>0</v>
      </c>
      <c r="G26" s="155">
        <v>0</v>
      </c>
      <c r="H26" s="155">
        <v>0</v>
      </c>
      <c r="I26" s="154">
        <f t="shared" si="1"/>
        <v>0</v>
      </c>
      <c r="J26" s="157">
        <f t="shared" si="2"/>
        <v>0</v>
      </c>
      <c r="K26" s="157">
        <f t="shared" si="3"/>
        <v>0</v>
      </c>
      <c r="L26" s="155">
        <f t="shared" si="4"/>
        <v>0</v>
      </c>
    </row>
    <row r="27" spans="1:12" ht="15.75">
      <c r="A27" s="188">
        <v>3211131</v>
      </c>
      <c r="B27" s="153" t="s">
        <v>223</v>
      </c>
      <c r="C27" s="165">
        <f>+'প্রাপ্ত বাজেট ভেরিয়েন্স'!C26/100000</f>
        <v>958.55</v>
      </c>
      <c r="D27" s="155">
        <f>239.63-1.75-15-10</f>
        <v>212.88</v>
      </c>
      <c r="E27" s="155">
        <v>209.07</v>
      </c>
      <c r="F27" s="155">
        <f t="shared" si="5"/>
        <v>3.8100000000000023</v>
      </c>
      <c r="G27" s="155">
        <f>210-4.14</f>
        <v>205.86</v>
      </c>
      <c r="H27" s="155">
        <v>0</v>
      </c>
      <c r="I27" s="154">
        <f t="shared" si="1"/>
        <v>205.86</v>
      </c>
      <c r="J27" s="157">
        <f t="shared" si="2"/>
        <v>418.74</v>
      </c>
      <c r="K27" s="157">
        <f t="shared" si="3"/>
        <v>209.07</v>
      </c>
      <c r="L27" s="155">
        <f t="shared" si="4"/>
        <v>209.67000000000002</v>
      </c>
    </row>
    <row r="28" spans="1:12" ht="15.75">
      <c r="A28" s="188">
        <v>3221104</v>
      </c>
      <c r="B28" s="153" t="s">
        <v>99</v>
      </c>
      <c r="C28" s="165">
        <f>+'প্রাপ্ত বাজেট ভেরিয়েন্স'!C27/100000</f>
        <v>2.5</v>
      </c>
      <c r="D28" s="155">
        <v>0</v>
      </c>
      <c r="E28" s="155">
        <v>0</v>
      </c>
      <c r="F28" s="155">
        <f t="shared" si="5"/>
        <v>0</v>
      </c>
      <c r="G28" s="155">
        <v>0</v>
      </c>
      <c r="H28" s="155">
        <v>0</v>
      </c>
      <c r="I28" s="154">
        <f t="shared" si="1"/>
        <v>0</v>
      </c>
      <c r="J28" s="157">
        <f t="shared" si="2"/>
        <v>0</v>
      </c>
      <c r="K28" s="157">
        <f t="shared" si="3"/>
        <v>0</v>
      </c>
      <c r="L28" s="155">
        <f t="shared" si="4"/>
        <v>0</v>
      </c>
    </row>
    <row r="29" spans="1:12" ht="15.75">
      <c r="A29" s="188">
        <v>3221108</v>
      </c>
      <c r="B29" s="153" t="s">
        <v>100</v>
      </c>
      <c r="C29" s="165">
        <f>+'প্রাপ্ত বাজেট ভেরিয়েন্স'!C28/100000</f>
        <v>1</v>
      </c>
      <c r="D29" s="155">
        <v>0</v>
      </c>
      <c r="E29" s="155">
        <v>0</v>
      </c>
      <c r="F29" s="155">
        <f t="shared" si="5"/>
        <v>0</v>
      </c>
      <c r="G29" s="155">
        <v>0</v>
      </c>
      <c r="H29" s="155">
        <v>0</v>
      </c>
      <c r="I29" s="154">
        <f t="shared" si="1"/>
        <v>0</v>
      </c>
      <c r="J29" s="157">
        <f t="shared" si="2"/>
        <v>0</v>
      </c>
      <c r="K29" s="157">
        <f t="shared" si="3"/>
        <v>0</v>
      </c>
      <c r="L29" s="155">
        <f t="shared" si="4"/>
        <v>0</v>
      </c>
    </row>
    <row r="30" spans="1:12" ht="15.75">
      <c r="A30" s="188">
        <v>3231201</v>
      </c>
      <c r="B30" s="153" t="s">
        <v>101</v>
      </c>
      <c r="C30" s="165">
        <f>+'প্রাপ্ত বাজেট ভেরিয়েন্স'!C29/100000</f>
        <v>324.84</v>
      </c>
      <c r="D30" s="155">
        <v>10</v>
      </c>
      <c r="E30" s="155">
        <v>5.8</v>
      </c>
      <c r="F30" s="155">
        <f t="shared" si="5"/>
        <v>4.2</v>
      </c>
      <c r="G30" s="155">
        <v>36.4</v>
      </c>
      <c r="H30" s="155">
        <v>0</v>
      </c>
      <c r="I30" s="154">
        <f t="shared" si="1"/>
        <v>36.4</v>
      </c>
      <c r="J30" s="157">
        <f t="shared" si="2"/>
        <v>46.4</v>
      </c>
      <c r="K30" s="157">
        <f t="shared" si="3"/>
        <v>5.8</v>
      </c>
      <c r="L30" s="155">
        <f t="shared" si="4"/>
        <v>40.6</v>
      </c>
    </row>
    <row r="31" spans="1:12" ht="15.75">
      <c r="A31" s="188">
        <v>3243101</v>
      </c>
      <c r="B31" s="153" t="s">
        <v>102</v>
      </c>
      <c r="C31" s="165">
        <f>+'প্রাপ্ত বাজেট ভেরিয়েন্স'!C30/100000</f>
        <v>35</v>
      </c>
      <c r="D31" s="155">
        <v>0</v>
      </c>
      <c r="E31" s="155">
        <v>0</v>
      </c>
      <c r="F31" s="155">
        <f t="shared" si="5"/>
        <v>0</v>
      </c>
      <c r="G31" s="155">
        <v>0</v>
      </c>
      <c r="H31" s="155">
        <v>0</v>
      </c>
      <c r="I31" s="154">
        <f t="shared" si="1"/>
        <v>0</v>
      </c>
      <c r="J31" s="157">
        <f t="shared" si="2"/>
        <v>0</v>
      </c>
      <c r="K31" s="157">
        <f t="shared" si="3"/>
        <v>0</v>
      </c>
      <c r="L31" s="155">
        <f t="shared" si="4"/>
        <v>0</v>
      </c>
    </row>
    <row r="32" spans="1:12" ht="15.75">
      <c r="A32" s="188">
        <v>3243102</v>
      </c>
      <c r="B32" s="153" t="s">
        <v>103</v>
      </c>
      <c r="C32" s="165">
        <f>+'প্রাপ্ত বাজেট ভেরিয়েন্স'!C31/100000</f>
        <v>2</v>
      </c>
      <c r="D32" s="155">
        <v>0.5</v>
      </c>
      <c r="E32" s="155">
        <v>0.36</v>
      </c>
      <c r="F32" s="155">
        <f t="shared" si="5"/>
        <v>0.14</v>
      </c>
      <c r="G32" s="155">
        <v>0.5</v>
      </c>
      <c r="H32" s="155">
        <v>0</v>
      </c>
      <c r="I32" s="154">
        <f t="shared" si="1"/>
        <v>0.5</v>
      </c>
      <c r="J32" s="157">
        <f t="shared" si="2"/>
        <v>1</v>
      </c>
      <c r="K32" s="157">
        <f t="shared" si="3"/>
        <v>0.36</v>
      </c>
      <c r="L32" s="155">
        <f t="shared" si="4"/>
        <v>0.64</v>
      </c>
    </row>
    <row r="33" spans="1:12" ht="15.75">
      <c r="A33" s="188">
        <v>3244101</v>
      </c>
      <c r="B33" s="153" t="s">
        <v>104</v>
      </c>
      <c r="C33" s="165">
        <f>+'প্রাপ্ত বাজেট ভেরিয়েন্স'!C32/100000</f>
        <v>45</v>
      </c>
      <c r="D33" s="155">
        <v>0</v>
      </c>
      <c r="E33" s="155">
        <v>0</v>
      </c>
      <c r="F33" s="155">
        <f t="shared" si="5"/>
        <v>0</v>
      </c>
      <c r="G33" s="155">
        <v>40</v>
      </c>
      <c r="H33" s="155">
        <v>38.3</v>
      </c>
      <c r="I33" s="154">
        <f t="shared" si="1"/>
        <v>1.7000000000000028</v>
      </c>
      <c r="J33" s="157">
        <f t="shared" si="2"/>
        <v>40</v>
      </c>
      <c r="K33" s="157">
        <f t="shared" si="3"/>
        <v>38.3</v>
      </c>
      <c r="L33" s="155">
        <f t="shared" si="4"/>
        <v>1.7000000000000028</v>
      </c>
    </row>
    <row r="34" spans="1:12" ht="15.75">
      <c r="A34" s="188">
        <v>3244102</v>
      </c>
      <c r="B34" s="153" t="s">
        <v>105</v>
      </c>
      <c r="C34" s="165">
        <f>+'প্রাপ্ত বাজেট ভেরিয়েন্স'!C33/100000</f>
        <v>5</v>
      </c>
      <c r="D34" s="155">
        <v>0</v>
      </c>
      <c r="E34" s="155">
        <v>0</v>
      </c>
      <c r="F34" s="155">
        <f t="shared" si="5"/>
        <v>0</v>
      </c>
      <c r="G34" s="155">
        <v>0.25</v>
      </c>
      <c r="H34" s="155">
        <v>0</v>
      </c>
      <c r="I34" s="154">
        <f t="shared" si="1"/>
        <v>0.25</v>
      </c>
      <c r="J34" s="157">
        <f t="shared" si="2"/>
        <v>0.25</v>
      </c>
      <c r="K34" s="157">
        <f t="shared" si="3"/>
        <v>0</v>
      </c>
      <c r="L34" s="155">
        <f t="shared" si="4"/>
        <v>0.25</v>
      </c>
    </row>
    <row r="35" spans="1:12" ht="15.75">
      <c r="A35" s="188">
        <v>3251104</v>
      </c>
      <c r="B35" s="189" t="s">
        <v>242</v>
      </c>
      <c r="C35" s="165">
        <f>+'প্রাপ্ত বাজেট ভেরিয়েন্স'!C34/100000</f>
        <v>92.16</v>
      </c>
      <c r="D35" s="155">
        <v>0</v>
      </c>
      <c r="E35" s="155">
        <v>0</v>
      </c>
      <c r="F35" s="155">
        <f t="shared" si="5"/>
        <v>0</v>
      </c>
      <c r="G35" s="155">
        <v>92.16</v>
      </c>
      <c r="H35" s="155">
        <v>92.16</v>
      </c>
      <c r="I35" s="154">
        <f t="shared" si="1"/>
        <v>0</v>
      </c>
      <c r="J35" s="157">
        <f t="shared" si="2"/>
        <v>92.16</v>
      </c>
      <c r="K35" s="157">
        <f t="shared" si="3"/>
        <v>92.16</v>
      </c>
      <c r="L35" s="155">
        <f t="shared" si="4"/>
        <v>0</v>
      </c>
    </row>
    <row r="36" spans="1:12" ht="15.75">
      <c r="A36" s="188">
        <v>3251109</v>
      </c>
      <c r="B36" s="153" t="s">
        <v>106</v>
      </c>
      <c r="C36" s="165">
        <f>+'প্রাপ্ত বাজেট ভেরিয়েন্স'!C35/100000</f>
        <v>55</v>
      </c>
      <c r="D36" s="155">
        <v>0</v>
      </c>
      <c r="E36" s="155">
        <v>0</v>
      </c>
      <c r="F36" s="155">
        <f t="shared" si="5"/>
        <v>0</v>
      </c>
      <c r="G36" s="155">
        <v>55</v>
      </c>
      <c r="H36" s="155">
        <v>54.99</v>
      </c>
      <c r="I36" s="154">
        <f t="shared" si="1"/>
        <v>0.00999999999999801</v>
      </c>
      <c r="J36" s="157">
        <f t="shared" si="2"/>
        <v>55</v>
      </c>
      <c r="K36" s="157">
        <f t="shared" si="3"/>
        <v>54.99</v>
      </c>
      <c r="L36" s="155">
        <f t="shared" si="4"/>
        <v>0.00999999999999801</v>
      </c>
    </row>
    <row r="37" spans="1:12" ht="15.75">
      <c r="A37" s="188">
        <v>3255101</v>
      </c>
      <c r="B37" s="153" t="s">
        <v>107</v>
      </c>
      <c r="C37" s="165">
        <f>+'প্রাপ্ত বাজেট ভেরিয়েন্স'!C36/100000</f>
        <v>15</v>
      </c>
      <c r="D37" s="155">
        <v>15</v>
      </c>
      <c r="E37" s="155">
        <v>10.73</v>
      </c>
      <c r="F37" s="155">
        <f t="shared" si="5"/>
        <v>4.27</v>
      </c>
      <c r="G37" s="155">
        <v>0</v>
      </c>
      <c r="H37" s="155">
        <v>0</v>
      </c>
      <c r="I37" s="154">
        <f t="shared" si="1"/>
        <v>0</v>
      </c>
      <c r="J37" s="157">
        <f t="shared" si="2"/>
        <v>15</v>
      </c>
      <c r="K37" s="157">
        <f t="shared" si="3"/>
        <v>10.73</v>
      </c>
      <c r="L37" s="155">
        <f t="shared" si="4"/>
        <v>4.27</v>
      </c>
    </row>
    <row r="38" spans="1:12" ht="15.75">
      <c r="A38" s="188">
        <v>3255102</v>
      </c>
      <c r="B38" s="153" t="s">
        <v>32</v>
      </c>
      <c r="C38" s="165">
        <f>+'প্রাপ্ত বাজেট ভেরিয়েন্স'!C37/100000</f>
        <v>1.5</v>
      </c>
      <c r="D38" s="155">
        <v>0</v>
      </c>
      <c r="E38" s="155">
        <v>0</v>
      </c>
      <c r="F38" s="155">
        <f t="shared" si="5"/>
        <v>0</v>
      </c>
      <c r="G38" s="155">
        <v>0.75</v>
      </c>
      <c r="H38" s="155">
        <v>0</v>
      </c>
      <c r="I38" s="154">
        <f t="shared" si="1"/>
        <v>0.75</v>
      </c>
      <c r="J38" s="157">
        <f t="shared" si="2"/>
        <v>0.75</v>
      </c>
      <c r="K38" s="157">
        <f t="shared" si="3"/>
        <v>0</v>
      </c>
      <c r="L38" s="155">
        <f t="shared" si="4"/>
        <v>0.75</v>
      </c>
    </row>
    <row r="39" spans="1:12" ht="15.75">
      <c r="A39" s="188">
        <v>3255104</v>
      </c>
      <c r="B39" s="153" t="s">
        <v>227</v>
      </c>
      <c r="C39" s="165">
        <f>+'প্রাপ্ত বাজেট ভেরিয়েন্স'!C38/100000</f>
        <v>25</v>
      </c>
      <c r="D39" s="155">
        <v>18</v>
      </c>
      <c r="E39" s="155">
        <v>17.99</v>
      </c>
      <c r="F39" s="155">
        <f t="shared" si="5"/>
        <v>0.010000000000001563</v>
      </c>
      <c r="G39" s="155">
        <v>1</v>
      </c>
      <c r="H39" s="155">
        <v>0</v>
      </c>
      <c r="I39" s="154">
        <f t="shared" si="1"/>
        <v>1</v>
      </c>
      <c r="J39" s="157">
        <f t="shared" si="2"/>
        <v>19</v>
      </c>
      <c r="K39" s="157">
        <f t="shared" si="3"/>
        <v>17.99</v>
      </c>
      <c r="L39" s="155">
        <f t="shared" si="4"/>
        <v>1.0100000000000016</v>
      </c>
    </row>
    <row r="40" spans="1:12" ht="15.75">
      <c r="A40" s="188">
        <v>3256106</v>
      </c>
      <c r="B40" s="153" t="s">
        <v>228</v>
      </c>
      <c r="C40" s="165">
        <f>+'প্রাপ্ত বাজেট ভেরিয়েন্স'!C39/100000</f>
        <v>0.2</v>
      </c>
      <c r="D40" s="155">
        <v>0</v>
      </c>
      <c r="E40" s="155">
        <v>0</v>
      </c>
      <c r="F40" s="155">
        <f t="shared" si="5"/>
        <v>0</v>
      </c>
      <c r="G40" s="155">
        <v>0</v>
      </c>
      <c r="H40" s="155">
        <v>0</v>
      </c>
      <c r="I40" s="154">
        <f t="shared" si="1"/>
        <v>0</v>
      </c>
      <c r="J40" s="157">
        <f t="shared" si="2"/>
        <v>0</v>
      </c>
      <c r="K40" s="157">
        <f t="shared" si="3"/>
        <v>0</v>
      </c>
      <c r="L40" s="155">
        <f t="shared" si="4"/>
        <v>0</v>
      </c>
    </row>
    <row r="41" spans="1:12" ht="15.75">
      <c r="A41" s="188">
        <v>3257103</v>
      </c>
      <c r="B41" s="153" t="s">
        <v>229</v>
      </c>
      <c r="C41" s="165">
        <f>+'প্রাপ্ত বাজেট ভেরিয়েন্স'!C40/100000</f>
        <v>0</v>
      </c>
      <c r="D41" s="155">
        <v>0</v>
      </c>
      <c r="E41" s="155">
        <v>0</v>
      </c>
      <c r="F41" s="155">
        <f t="shared" si="5"/>
        <v>0</v>
      </c>
      <c r="G41" s="155">
        <v>0</v>
      </c>
      <c r="H41" s="155">
        <v>0</v>
      </c>
      <c r="I41" s="154">
        <f t="shared" si="1"/>
        <v>0</v>
      </c>
      <c r="J41" s="157">
        <f t="shared" si="2"/>
        <v>0</v>
      </c>
      <c r="K41" s="157">
        <f t="shared" si="3"/>
        <v>0</v>
      </c>
      <c r="L41" s="155">
        <f t="shared" si="4"/>
        <v>0</v>
      </c>
    </row>
    <row r="42" spans="1:12" ht="15.75">
      <c r="A42" s="188">
        <v>3257104</v>
      </c>
      <c r="B42" s="153" t="s">
        <v>231</v>
      </c>
      <c r="C42" s="165">
        <f>+'প্রাপ্ত বাজেট ভেরিয়েন্স'!C41/100000</f>
        <v>5</v>
      </c>
      <c r="D42" s="155">
        <v>5</v>
      </c>
      <c r="E42" s="155">
        <v>4.99</v>
      </c>
      <c r="F42" s="155">
        <f t="shared" si="5"/>
        <v>0.009999999999999787</v>
      </c>
      <c r="G42" s="155">
        <v>0</v>
      </c>
      <c r="H42" s="155">
        <v>0</v>
      </c>
      <c r="I42" s="154">
        <f t="shared" si="1"/>
        <v>0</v>
      </c>
      <c r="J42" s="157">
        <f t="shared" si="2"/>
        <v>5</v>
      </c>
      <c r="K42" s="157">
        <f t="shared" si="3"/>
        <v>4.99</v>
      </c>
      <c r="L42" s="155">
        <f t="shared" si="4"/>
        <v>0.009999999999999787</v>
      </c>
    </row>
    <row r="43" spans="1:12" ht="15.75">
      <c r="A43" s="188">
        <v>3257301</v>
      </c>
      <c r="B43" s="153" t="s">
        <v>111</v>
      </c>
      <c r="C43" s="165">
        <f>+'প্রাপ্ত বাজেট ভেরিয়েন্স'!C42/100000</f>
        <v>10</v>
      </c>
      <c r="D43" s="155">
        <v>10</v>
      </c>
      <c r="E43" s="155">
        <v>9.6</v>
      </c>
      <c r="F43" s="155">
        <f t="shared" si="5"/>
        <v>0.40000000000000036</v>
      </c>
      <c r="G43" s="155">
        <v>0</v>
      </c>
      <c r="H43" s="155">
        <v>0</v>
      </c>
      <c r="I43" s="154">
        <f t="shared" si="1"/>
        <v>0</v>
      </c>
      <c r="J43" s="157">
        <f t="shared" si="2"/>
        <v>10</v>
      </c>
      <c r="K43" s="157">
        <f t="shared" si="3"/>
        <v>9.6</v>
      </c>
      <c r="L43" s="155">
        <f t="shared" si="4"/>
        <v>0.40000000000000036</v>
      </c>
    </row>
    <row r="44" spans="1:12" ht="15.75">
      <c r="A44" s="188">
        <v>3258101</v>
      </c>
      <c r="B44" s="153" t="s">
        <v>230</v>
      </c>
      <c r="C44" s="165">
        <f>+'প্রাপ্ত বাজেট ভেরিয়েন্স'!C43/100000</f>
        <v>2</v>
      </c>
      <c r="D44" s="155">
        <v>0</v>
      </c>
      <c r="E44" s="155">
        <v>0</v>
      </c>
      <c r="F44" s="155">
        <f t="shared" si="5"/>
        <v>0</v>
      </c>
      <c r="G44" s="155">
        <v>0</v>
      </c>
      <c r="H44" s="155">
        <v>0</v>
      </c>
      <c r="I44" s="154">
        <f t="shared" si="1"/>
        <v>0</v>
      </c>
      <c r="J44" s="157">
        <f t="shared" si="2"/>
        <v>0</v>
      </c>
      <c r="K44" s="157">
        <f t="shared" si="3"/>
        <v>0</v>
      </c>
      <c r="L44" s="155">
        <f t="shared" si="4"/>
        <v>0</v>
      </c>
    </row>
    <row r="45" spans="1:12" ht="15.75">
      <c r="A45" s="188">
        <v>3258102</v>
      </c>
      <c r="B45" s="153" t="s">
        <v>121</v>
      </c>
      <c r="C45" s="165">
        <f>+'প্রাপ্ত বাজেট ভেরিয়েন্স'!C44/100000</f>
        <v>0.5</v>
      </c>
      <c r="D45" s="155">
        <v>0</v>
      </c>
      <c r="E45" s="155">
        <v>0</v>
      </c>
      <c r="F45" s="155">
        <f t="shared" si="5"/>
        <v>0</v>
      </c>
      <c r="G45" s="155">
        <v>0</v>
      </c>
      <c r="H45" s="155">
        <v>0</v>
      </c>
      <c r="I45" s="154">
        <f t="shared" si="1"/>
        <v>0</v>
      </c>
      <c r="J45" s="157">
        <f t="shared" si="2"/>
        <v>0</v>
      </c>
      <c r="K45" s="157">
        <f t="shared" si="3"/>
        <v>0</v>
      </c>
      <c r="L45" s="155">
        <f t="shared" si="4"/>
        <v>0</v>
      </c>
    </row>
    <row r="46" spans="1:12" ht="15.75">
      <c r="A46" s="188">
        <v>3258103</v>
      </c>
      <c r="B46" s="153" t="s">
        <v>220</v>
      </c>
      <c r="C46" s="165">
        <f>+'প্রাপ্ত বাজেট ভেরিয়েন্স'!C45/100000</f>
        <v>1</v>
      </c>
      <c r="D46" s="155">
        <v>0</v>
      </c>
      <c r="E46" s="155">
        <v>0</v>
      </c>
      <c r="F46" s="155">
        <f t="shared" si="5"/>
        <v>0</v>
      </c>
      <c r="G46" s="155">
        <v>0.25</v>
      </c>
      <c r="H46" s="155">
        <v>0.16</v>
      </c>
      <c r="I46" s="154">
        <f t="shared" si="1"/>
        <v>0.09</v>
      </c>
      <c r="J46" s="157">
        <f t="shared" si="2"/>
        <v>0.25</v>
      </c>
      <c r="K46" s="157">
        <f t="shared" si="3"/>
        <v>0.16</v>
      </c>
      <c r="L46" s="155">
        <f t="shared" si="4"/>
        <v>0.09</v>
      </c>
    </row>
    <row r="47" spans="1:12" ht="15.75">
      <c r="A47" s="188">
        <v>3258108</v>
      </c>
      <c r="B47" s="153" t="s">
        <v>113</v>
      </c>
      <c r="C47" s="165">
        <f>+'প্রাপ্ত বাজেট ভেরিয়েন্স'!C46/100000</f>
        <v>1</v>
      </c>
      <c r="D47" s="155">
        <v>1</v>
      </c>
      <c r="E47" s="155">
        <v>1</v>
      </c>
      <c r="F47" s="155">
        <f t="shared" si="5"/>
        <v>0</v>
      </c>
      <c r="G47" s="155">
        <v>0</v>
      </c>
      <c r="H47" s="155">
        <v>0</v>
      </c>
      <c r="I47" s="154">
        <f t="shared" si="1"/>
        <v>0</v>
      </c>
      <c r="J47" s="157">
        <f t="shared" si="2"/>
        <v>1</v>
      </c>
      <c r="K47" s="157">
        <f t="shared" si="3"/>
        <v>1</v>
      </c>
      <c r="L47" s="155">
        <f t="shared" si="4"/>
        <v>0</v>
      </c>
    </row>
    <row r="48" spans="1:12" s="150" customFormat="1" ht="15.75">
      <c r="A48" s="192"/>
      <c r="B48" s="192" t="s">
        <v>176</v>
      </c>
      <c r="C48" s="157">
        <f>SUM(C15:C47)</f>
        <v>1614.79</v>
      </c>
      <c r="D48" s="157">
        <f>SUM(D15:D47)</f>
        <v>284.38</v>
      </c>
      <c r="E48" s="157">
        <f aca="true" t="shared" si="6" ref="E48:L48">SUM(E15:E47)</f>
        <v>269.14000000000004</v>
      </c>
      <c r="F48" s="157">
        <f t="shared" si="6"/>
        <v>15.240000000000006</v>
      </c>
      <c r="G48" s="157">
        <f t="shared" si="6"/>
        <v>434</v>
      </c>
      <c r="H48" s="157">
        <f t="shared" si="6"/>
        <v>185.76</v>
      </c>
      <c r="I48" s="157">
        <f t="shared" si="6"/>
        <v>248.24000000000004</v>
      </c>
      <c r="J48" s="157">
        <f t="shared" si="6"/>
        <v>718.38</v>
      </c>
      <c r="K48" s="157">
        <f t="shared" si="6"/>
        <v>454.90000000000015</v>
      </c>
      <c r="L48" s="157">
        <f t="shared" si="6"/>
        <v>263.4799999999999</v>
      </c>
    </row>
    <row r="49" spans="1:12" s="150" customFormat="1" ht="15.75">
      <c r="A49" s="190"/>
      <c r="B49" s="149" t="s">
        <v>166</v>
      </c>
      <c r="C49" s="157">
        <f>+C14+C48</f>
        <v>1746.79</v>
      </c>
      <c r="D49" s="157">
        <f>+D14+D48</f>
        <v>370.38</v>
      </c>
      <c r="E49" s="157">
        <f aca="true" t="shared" si="7" ref="E49:L49">+E14+E48</f>
        <v>354.44000000000005</v>
      </c>
      <c r="F49" s="157">
        <f t="shared" si="7"/>
        <v>15.94</v>
      </c>
      <c r="G49" s="157">
        <f t="shared" si="7"/>
        <v>450</v>
      </c>
      <c r="H49" s="157">
        <f t="shared" si="7"/>
        <v>185.76</v>
      </c>
      <c r="I49" s="157">
        <f t="shared" si="7"/>
        <v>264.24</v>
      </c>
      <c r="J49" s="157">
        <f t="shared" si="7"/>
        <v>820.38</v>
      </c>
      <c r="K49" s="157">
        <f t="shared" si="7"/>
        <v>540.2000000000002</v>
      </c>
      <c r="L49" s="157">
        <f t="shared" si="7"/>
        <v>280.1799999999999</v>
      </c>
    </row>
    <row r="50" spans="1:12" s="150" customFormat="1" ht="15.75">
      <c r="A50" s="151" t="s">
        <v>114</v>
      </c>
      <c r="B50" s="149" t="s">
        <v>115</v>
      </c>
      <c r="C50" s="149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ht="15.75">
      <c r="A51" s="152">
        <v>4112101</v>
      </c>
      <c r="B51" s="153" t="s">
        <v>112</v>
      </c>
      <c r="C51" s="165">
        <f>+'প্রাপ্ত বাজেট ভেরিয়েন্স'!C50/100000</f>
        <v>420</v>
      </c>
      <c r="D51" s="155">
        <v>0</v>
      </c>
      <c r="E51" s="155">
        <v>0</v>
      </c>
      <c r="F51" s="155">
        <f>+D51-E51</f>
        <v>0</v>
      </c>
      <c r="G51" s="155">
        <v>0</v>
      </c>
      <c r="H51" s="155"/>
      <c r="I51" s="154">
        <f aca="true" t="shared" si="8" ref="I51:I58">+G51-H51</f>
        <v>0</v>
      </c>
      <c r="J51" s="157">
        <f aca="true" t="shared" si="9" ref="J51:J58">+D51+G51</f>
        <v>0</v>
      </c>
      <c r="K51" s="157">
        <f aca="true" t="shared" si="10" ref="K51:K58">+E51+H51</f>
        <v>0</v>
      </c>
      <c r="L51" s="155">
        <f>+J51-K51</f>
        <v>0</v>
      </c>
    </row>
    <row r="52" spans="1:12" ht="15.75">
      <c r="A52" s="152">
        <v>4112202</v>
      </c>
      <c r="B52" s="158" t="s">
        <v>116</v>
      </c>
      <c r="C52" s="165">
        <f>+'প্রাপ্ত বাজেট ভেরিয়েন্স'!C51/100000</f>
        <v>240</v>
      </c>
      <c r="D52" s="155">
        <v>0</v>
      </c>
      <c r="E52" s="155">
        <v>0</v>
      </c>
      <c r="F52" s="155">
        <f aca="true" t="shared" si="11" ref="F52:F58">+D52-E52</f>
        <v>0</v>
      </c>
      <c r="G52" s="155">
        <v>240</v>
      </c>
      <c r="H52" s="155"/>
      <c r="I52" s="154">
        <f t="shared" si="8"/>
        <v>240</v>
      </c>
      <c r="J52" s="157">
        <f t="shared" si="9"/>
        <v>240</v>
      </c>
      <c r="K52" s="157">
        <f t="shared" si="10"/>
        <v>0</v>
      </c>
      <c r="L52" s="155">
        <f aca="true" t="shared" si="12" ref="L52:L58">+J52-K52</f>
        <v>240</v>
      </c>
    </row>
    <row r="53" spans="1:12" ht="15.75">
      <c r="A53" s="152">
        <v>4112204</v>
      </c>
      <c r="B53" s="158" t="s">
        <v>117</v>
      </c>
      <c r="C53" s="165">
        <f>+'প্রাপ্ত বাজেট ভেরিয়েন্স'!C52/100000</f>
        <v>0</v>
      </c>
      <c r="D53" s="155">
        <v>0</v>
      </c>
      <c r="E53" s="155">
        <v>0</v>
      </c>
      <c r="F53" s="155">
        <f t="shared" si="11"/>
        <v>0</v>
      </c>
      <c r="G53" s="155">
        <v>0</v>
      </c>
      <c r="H53" s="155"/>
      <c r="I53" s="154">
        <f t="shared" si="8"/>
        <v>0</v>
      </c>
      <c r="J53" s="157">
        <f t="shared" si="9"/>
        <v>0</v>
      </c>
      <c r="K53" s="157">
        <f t="shared" si="10"/>
        <v>0</v>
      </c>
      <c r="L53" s="155">
        <f t="shared" si="12"/>
        <v>0</v>
      </c>
    </row>
    <row r="54" spans="1:12" ht="15.75">
      <c r="A54" s="152">
        <v>4112303</v>
      </c>
      <c r="B54" s="158" t="s">
        <v>118</v>
      </c>
      <c r="C54" s="165">
        <f>+'প্রাপ্ত বাজেট ভেরিয়েন্স'!C53/100000</f>
        <v>0</v>
      </c>
      <c r="D54" s="155">
        <v>0</v>
      </c>
      <c r="E54" s="155">
        <v>0</v>
      </c>
      <c r="F54" s="155">
        <f t="shared" si="11"/>
        <v>0</v>
      </c>
      <c r="G54" s="155">
        <v>0</v>
      </c>
      <c r="H54" s="155"/>
      <c r="I54" s="154">
        <f t="shared" si="8"/>
        <v>0</v>
      </c>
      <c r="J54" s="157">
        <f t="shared" si="9"/>
        <v>0</v>
      </c>
      <c r="K54" s="157">
        <f t="shared" si="10"/>
        <v>0</v>
      </c>
      <c r="L54" s="155">
        <f t="shared" si="12"/>
        <v>0</v>
      </c>
    </row>
    <row r="55" spans="1:12" ht="15.75">
      <c r="A55" s="152">
        <v>4112310</v>
      </c>
      <c r="B55" s="158" t="s">
        <v>119</v>
      </c>
      <c r="C55" s="165">
        <f>+'প্রাপ্ত বাজেট ভেরিয়েন্স'!C54/100000</f>
        <v>0</v>
      </c>
      <c r="D55" s="155">
        <v>0</v>
      </c>
      <c r="E55" s="155">
        <v>0</v>
      </c>
      <c r="F55" s="155">
        <f t="shared" si="11"/>
        <v>0</v>
      </c>
      <c r="G55" s="155">
        <v>0</v>
      </c>
      <c r="H55" s="155"/>
      <c r="I55" s="154">
        <f t="shared" si="8"/>
        <v>0</v>
      </c>
      <c r="J55" s="157">
        <f t="shared" si="9"/>
        <v>0</v>
      </c>
      <c r="K55" s="157">
        <f t="shared" si="10"/>
        <v>0</v>
      </c>
      <c r="L55" s="155">
        <f t="shared" si="12"/>
        <v>0</v>
      </c>
    </row>
    <row r="56" spans="1:12" ht="15.75">
      <c r="A56" s="152">
        <v>4112312</v>
      </c>
      <c r="B56" s="158" t="s">
        <v>120</v>
      </c>
      <c r="C56" s="165">
        <f>+'প্রাপ্ত বাজেট ভেরিয়েন্স'!C55/100000</f>
        <v>23</v>
      </c>
      <c r="D56" s="155">
        <v>0</v>
      </c>
      <c r="E56" s="155">
        <v>0</v>
      </c>
      <c r="F56" s="155">
        <f t="shared" si="11"/>
        <v>0</v>
      </c>
      <c r="G56" s="155">
        <v>10</v>
      </c>
      <c r="H56" s="155"/>
      <c r="I56" s="154">
        <f t="shared" si="8"/>
        <v>10</v>
      </c>
      <c r="J56" s="157">
        <f t="shared" si="9"/>
        <v>10</v>
      </c>
      <c r="K56" s="157">
        <f t="shared" si="10"/>
        <v>0</v>
      </c>
      <c r="L56" s="155">
        <f t="shared" si="12"/>
        <v>10</v>
      </c>
    </row>
    <row r="57" spans="1:12" ht="15.75">
      <c r="A57" s="152">
        <v>4112314</v>
      </c>
      <c r="B57" s="153" t="s">
        <v>121</v>
      </c>
      <c r="C57" s="165">
        <f>+'প্রাপ্ত বাজেট ভেরিয়েন্স'!C56/100000</f>
        <v>200</v>
      </c>
      <c r="D57" s="155">
        <v>0</v>
      </c>
      <c r="E57" s="155">
        <v>0</v>
      </c>
      <c r="F57" s="155">
        <f t="shared" si="11"/>
        <v>0</v>
      </c>
      <c r="G57" s="155">
        <v>200</v>
      </c>
      <c r="H57" s="155"/>
      <c r="I57" s="154">
        <f t="shared" si="8"/>
        <v>200</v>
      </c>
      <c r="J57" s="157">
        <f t="shared" si="9"/>
        <v>200</v>
      </c>
      <c r="K57" s="157">
        <f t="shared" si="10"/>
        <v>0</v>
      </c>
      <c r="L57" s="155">
        <f t="shared" si="12"/>
        <v>200</v>
      </c>
    </row>
    <row r="58" spans="1:12" ht="15.75">
      <c r="A58" s="152">
        <v>4112316</v>
      </c>
      <c r="B58" s="158" t="s">
        <v>122</v>
      </c>
      <c r="C58" s="165">
        <f>+'প্রাপ্ত বাজেট ভেরিয়েন্স'!C57/100000</f>
        <v>1.5</v>
      </c>
      <c r="D58" s="155">
        <v>0</v>
      </c>
      <c r="E58" s="155">
        <v>0</v>
      </c>
      <c r="F58" s="155">
        <f t="shared" si="11"/>
        <v>0</v>
      </c>
      <c r="G58" s="155">
        <v>1.5</v>
      </c>
      <c r="H58" s="155"/>
      <c r="I58" s="154">
        <f t="shared" si="8"/>
        <v>1.5</v>
      </c>
      <c r="J58" s="157">
        <f t="shared" si="9"/>
        <v>1.5</v>
      </c>
      <c r="K58" s="157">
        <f t="shared" si="10"/>
        <v>0</v>
      </c>
      <c r="L58" s="155">
        <f t="shared" si="12"/>
        <v>1.5</v>
      </c>
    </row>
    <row r="59" spans="1:12" s="150" customFormat="1" ht="15.75">
      <c r="A59" s="192"/>
      <c r="B59" s="192" t="s">
        <v>177</v>
      </c>
      <c r="C59" s="157">
        <f>SUM(C51:C58)</f>
        <v>884.5</v>
      </c>
      <c r="D59" s="157">
        <f>SUM(D51:D58)</f>
        <v>0</v>
      </c>
      <c r="E59" s="157">
        <f aca="true" t="shared" si="13" ref="E59:L59">SUM(E51:E58)</f>
        <v>0</v>
      </c>
      <c r="F59" s="157">
        <f t="shared" si="13"/>
        <v>0</v>
      </c>
      <c r="G59" s="157">
        <f t="shared" si="13"/>
        <v>451.5</v>
      </c>
      <c r="H59" s="157">
        <f t="shared" si="13"/>
        <v>0</v>
      </c>
      <c r="I59" s="157">
        <f t="shared" si="13"/>
        <v>451.5</v>
      </c>
      <c r="J59" s="157">
        <f t="shared" si="13"/>
        <v>451.5</v>
      </c>
      <c r="K59" s="157">
        <f t="shared" si="13"/>
        <v>0</v>
      </c>
      <c r="L59" s="157">
        <f t="shared" si="13"/>
        <v>451.5</v>
      </c>
    </row>
    <row r="60" spans="1:12" ht="15.75">
      <c r="A60" s="152">
        <v>4211101</v>
      </c>
      <c r="B60" s="158" t="s">
        <v>178</v>
      </c>
      <c r="C60" s="165">
        <f>+'প্রাপ্ত বাজেট ভেরিয়েন্স'!C59/100000</f>
        <v>2315.5</v>
      </c>
      <c r="D60" s="155">
        <v>585.5</v>
      </c>
      <c r="E60" s="155">
        <v>584.96</v>
      </c>
      <c r="F60" s="155">
        <f>+D60-E60</f>
        <v>0.5399999999999636</v>
      </c>
      <c r="G60" s="155">
        <f>336.05+12.45</f>
        <v>348.5</v>
      </c>
      <c r="H60" s="155">
        <v>336.05</v>
      </c>
      <c r="I60" s="154">
        <f>+G60-H60</f>
        <v>12.449999999999989</v>
      </c>
      <c r="J60" s="157">
        <f>+D60+G60</f>
        <v>934</v>
      </c>
      <c r="K60" s="157">
        <f>+E60+H60</f>
        <v>921.01</v>
      </c>
      <c r="L60" s="155">
        <f>+J60-K60</f>
        <v>12.990000000000009</v>
      </c>
    </row>
    <row r="61" spans="1:12" s="162" customFormat="1" ht="15.75">
      <c r="A61" s="184"/>
      <c r="B61" s="160" t="s">
        <v>167</v>
      </c>
      <c r="C61" s="161">
        <f>+C59+C60</f>
        <v>3200</v>
      </c>
      <c r="D61" s="161">
        <f>+D59+D60</f>
        <v>585.5</v>
      </c>
      <c r="E61" s="161">
        <f aca="true" t="shared" si="14" ref="E61:L61">+E59+E60</f>
        <v>584.96</v>
      </c>
      <c r="F61" s="161">
        <f t="shared" si="14"/>
        <v>0.5399999999999636</v>
      </c>
      <c r="G61" s="161">
        <f t="shared" si="14"/>
        <v>800</v>
      </c>
      <c r="H61" s="161">
        <f t="shared" si="14"/>
        <v>336.05</v>
      </c>
      <c r="I61" s="161">
        <f t="shared" si="14"/>
        <v>463.95</v>
      </c>
      <c r="J61" s="161">
        <f t="shared" si="14"/>
        <v>1385.5</v>
      </c>
      <c r="K61" s="161">
        <f t="shared" si="14"/>
        <v>921.01</v>
      </c>
      <c r="L61" s="161">
        <f t="shared" si="14"/>
        <v>464.49</v>
      </c>
    </row>
    <row r="62" spans="1:12" ht="15.75">
      <c r="A62" s="153"/>
      <c r="B62" s="151" t="s">
        <v>168</v>
      </c>
      <c r="C62" s="157">
        <f>+C49+C61</f>
        <v>4946.79</v>
      </c>
      <c r="D62" s="157">
        <f>+D49+D61</f>
        <v>955.88</v>
      </c>
      <c r="E62" s="157">
        <f aca="true" t="shared" si="15" ref="E62:L62">+E49+E61</f>
        <v>939.4000000000001</v>
      </c>
      <c r="F62" s="157">
        <f t="shared" si="15"/>
        <v>16.47999999999996</v>
      </c>
      <c r="G62" s="157">
        <f t="shared" si="15"/>
        <v>1250</v>
      </c>
      <c r="H62" s="157">
        <f t="shared" si="15"/>
        <v>521.81</v>
      </c>
      <c r="I62" s="157">
        <f t="shared" si="15"/>
        <v>728.19</v>
      </c>
      <c r="J62" s="157">
        <f t="shared" si="15"/>
        <v>2205.88</v>
      </c>
      <c r="K62" s="157">
        <f t="shared" si="15"/>
        <v>1461.21</v>
      </c>
      <c r="L62" s="157">
        <f t="shared" si="15"/>
        <v>744.6699999999998</v>
      </c>
    </row>
  </sheetData>
  <sheetProtection/>
  <mergeCells count="7">
    <mergeCell ref="A1:L1"/>
    <mergeCell ref="A2:L2"/>
    <mergeCell ref="A3:L3"/>
    <mergeCell ref="A4:L4"/>
    <mergeCell ref="A5:L5"/>
    <mergeCell ref="A9:B9"/>
    <mergeCell ref="J6:L6"/>
  </mergeCells>
  <printOptions/>
  <pageMargins left="1" right="0.25" top="0.5" bottom="0.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2023-10-03T07:02:52Z</dcterms:modified>
  <cp:category/>
  <cp:version/>
  <cp:contentType/>
  <cp:contentStatus/>
</cp:coreProperties>
</file>